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anzel\Desktop\RSM\"/>
    </mc:Choice>
  </mc:AlternateContent>
  <xr:revisionPtr revIDLastSave="0" documentId="8_{1378A064-FB26-4384-9C1B-2EF6C74992A0}" xr6:coauthVersionLast="47" xr6:coauthVersionMax="47" xr10:uidLastSave="{00000000-0000-0000-0000-000000000000}"/>
  <bookViews>
    <workbookView xWindow="2292" yWindow="0" windowWidth="19548" windowHeight="11820" firstSheet="1" activeTab="1" xr2:uid="{00000000-000D-0000-FFFF-FFFF00000000}"/>
  </bookViews>
  <sheets>
    <sheet name="Učebný plán" sheetId="8" r:id="rId1"/>
    <sheet name="Ekonom. ukazovatele" sheetId="13" r:id="rId2"/>
    <sheet name="Kalkul- 1. semester" sheetId="3" r:id="rId3"/>
    <sheet name="Kalkul-2. semester" sheetId="9" r:id="rId4"/>
    <sheet name="Kalkul-3. semester" sheetId="10" r:id="rId5"/>
    <sheet name="Kalkul-4. semester" sheetId="11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1" l="1"/>
  <c r="E9" i="13"/>
  <c r="E17" i="11"/>
  <c r="F39" i="10"/>
  <c r="F38" i="10"/>
  <c r="F37" i="10"/>
  <c r="F36" i="10"/>
  <c r="F35" i="10"/>
  <c r="F34" i="10"/>
  <c r="E21" i="10"/>
  <c r="I21" i="10" s="1"/>
  <c r="E20" i="10"/>
  <c r="I20" i="10" s="1"/>
  <c r="E19" i="10"/>
  <c r="I19" i="10" s="1"/>
  <c r="E18" i="10"/>
  <c r="I18" i="10" s="1"/>
  <c r="E17" i="10"/>
  <c r="F39" i="9"/>
  <c r="F38" i="9"/>
  <c r="F37" i="9"/>
  <c r="F36" i="9"/>
  <c r="F35" i="9"/>
  <c r="F34" i="9"/>
  <c r="D35" i="9"/>
  <c r="D37" i="9"/>
  <c r="D38" i="9"/>
  <c r="D39" i="9"/>
  <c r="D34" i="9"/>
  <c r="D37" i="3"/>
  <c r="D35" i="3"/>
  <c r="E21" i="9"/>
  <c r="I21" i="9" s="1"/>
  <c r="E20" i="9"/>
  <c r="I20" i="9" s="1"/>
  <c r="E19" i="9"/>
  <c r="I19" i="9" s="1"/>
  <c r="E18" i="9"/>
  <c r="I18" i="9" s="1"/>
  <c r="E17" i="9"/>
  <c r="E17" i="3"/>
  <c r="F38" i="11"/>
  <c r="F37" i="11"/>
  <c r="F36" i="11"/>
  <c r="F35" i="11"/>
  <c r="F34" i="11"/>
  <c r="H6" i="11"/>
  <c r="I5" i="11"/>
  <c r="G17" i="11" s="1"/>
  <c r="H5" i="11"/>
  <c r="E38" i="11" s="1"/>
  <c r="H6" i="10"/>
  <c r="I5" i="10"/>
  <c r="G17" i="10" s="1"/>
  <c r="H5" i="10"/>
  <c r="E37" i="10" s="1"/>
  <c r="I5" i="9"/>
  <c r="G17" i="9" s="1"/>
  <c r="F36" i="3"/>
  <c r="F37" i="3"/>
  <c r="F38" i="3"/>
  <c r="F39" i="3"/>
  <c r="F40" i="3"/>
  <c r="I5" i="3"/>
  <c r="G38" i="3" s="1"/>
  <c r="G28" i="11"/>
  <c r="I28" i="11" s="1"/>
  <c r="G33" i="8"/>
  <c r="G12" i="8"/>
  <c r="G37" i="10" l="1"/>
  <c r="I37" i="10" s="1"/>
  <c r="G35" i="3"/>
  <c r="G35" i="10"/>
  <c r="E35" i="11"/>
  <c r="G38" i="11"/>
  <c r="E37" i="11"/>
  <c r="G17" i="3"/>
  <c r="I17" i="3" s="1"/>
  <c r="G37" i="9"/>
  <c r="I17" i="11"/>
  <c r="G37" i="3"/>
  <c r="G35" i="11"/>
  <c r="E34" i="10"/>
  <c r="E36" i="10"/>
  <c r="E38" i="10"/>
  <c r="I14" i="11"/>
  <c r="G36" i="3"/>
  <c r="G35" i="9"/>
  <c r="G39" i="9"/>
  <c r="G40" i="3"/>
  <c r="G39" i="3"/>
  <c r="E34" i="11"/>
  <c r="E36" i="11"/>
  <c r="G37" i="11"/>
  <c r="I17" i="9"/>
  <c r="G34" i="9"/>
  <c r="G36" i="9"/>
  <c r="G38" i="9"/>
  <c r="G34" i="10"/>
  <c r="G36" i="10"/>
  <c r="G38" i="10"/>
  <c r="I14" i="10"/>
  <c r="G34" i="11"/>
  <c r="G36" i="11"/>
  <c r="I17" i="10"/>
  <c r="E35" i="10"/>
  <c r="I35" i="10" s="1"/>
  <c r="I39" i="10"/>
  <c r="D30" i="11"/>
  <c r="D30" i="10"/>
  <c r="D30" i="9"/>
  <c r="D31" i="3"/>
  <c r="F3" i="13"/>
  <c r="C10" i="10" s="1"/>
  <c r="C10" i="3"/>
  <c r="G3" i="13"/>
  <c r="C10" i="11" s="1"/>
  <c r="G28" i="9"/>
  <c r="I28" i="9" s="1"/>
  <c r="G26" i="11"/>
  <c r="G25" i="11"/>
  <c r="E21" i="11"/>
  <c r="I21" i="11" s="1"/>
  <c r="E20" i="11"/>
  <c r="I20" i="11" s="1"/>
  <c r="E19" i="11"/>
  <c r="I19" i="11" s="1"/>
  <c r="E18" i="11"/>
  <c r="I18" i="11" s="1"/>
  <c r="F15" i="11"/>
  <c r="G26" i="10"/>
  <c r="I26" i="10" s="1"/>
  <c r="G25" i="10"/>
  <c r="I25" i="10" s="1"/>
  <c r="F15" i="10"/>
  <c r="G26" i="9"/>
  <c r="I26" i="9" s="1"/>
  <c r="G25" i="9"/>
  <c r="I25" i="9" s="1"/>
  <c r="F15" i="9"/>
  <c r="G26" i="3"/>
  <c r="G25" i="3"/>
  <c r="F15" i="3"/>
  <c r="E21" i="3"/>
  <c r="I21" i="3" s="1"/>
  <c r="E20" i="3"/>
  <c r="I20" i="3" s="1"/>
  <c r="E19" i="3"/>
  <c r="I19" i="3" s="1"/>
  <c r="E18" i="3"/>
  <c r="I18" i="3" s="1"/>
  <c r="E20" i="13"/>
  <c r="E21" i="13" s="1"/>
  <c r="E22" i="13" s="1"/>
  <c r="H22" i="3"/>
  <c r="I22" i="3" s="1"/>
  <c r="H6" i="9"/>
  <c r="H5" i="9"/>
  <c r="H6" i="3"/>
  <c r="H5" i="3"/>
  <c r="E35" i="3" s="1"/>
  <c r="I35" i="3" s="1"/>
  <c r="D38" i="11"/>
  <c r="B38" i="11"/>
  <c r="D37" i="11"/>
  <c r="B37" i="11"/>
  <c r="D36" i="11"/>
  <c r="B36" i="11"/>
  <c r="D35" i="11"/>
  <c r="B35" i="11"/>
  <c r="D34" i="11"/>
  <c r="B34" i="11"/>
  <c r="G25" i="8"/>
  <c r="G35" i="8" s="1"/>
  <c r="G19" i="8"/>
  <c r="D38" i="10"/>
  <c r="B38" i="10"/>
  <c r="D37" i="10"/>
  <c r="B37" i="10"/>
  <c r="D36" i="10"/>
  <c r="B36" i="10"/>
  <c r="D35" i="10"/>
  <c r="B35" i="10"/>
  <c r="D34" i="10"/>
  <c r="B34" i="10"/>
  <c r="B39" i="9"/>
  <c r="B38" i="9"/>
  <c r="B37" i="9"/>
  <c r="B36" i="9"/>
  <c r="B35" i="9"/>
  <c r="B34" i="9"/>
  <c r="D39" i="3"/>
  <c r="D38" i="3"/>
  <c r="D36" i="3"/>
  <c r="B39" i="3"/>
  <c r="B40" i="3"/>
  <c r="B38" i="3"/>
  <c r="B37" i="3"/>
  <c r="B36" i="3"/>
  <c r="B35" i="3"/>
  <c r="I38" i="10" l="1"/>
  <c r="E39" i="9"/>
  <c r="I39" i="9" s="1"/>
  <c r="E37" i="9"/>
  <c r="I37" i="9" s="1"/>
  <c r="E35" i="9"/>
  <c r="I35" i="9" s="1"/>
  <c r="E38" i="9"/>
  <c r="I38" i="9" s="1"/>
  <c r="E36" i="9"/>
  <c r="I36" i="9" s="1"/>
  <c r="E34" i="9"/>
  <c r="I34" i="9" s="1"/>
  <c r="I36" i="10"/>
  <c r="E40" i="3"/>
  <c r="I40" i="3" s="1"/>
  <c r="E36" i="3"/>
  <c r="I36" i="3" s="1"/>
  <c r="E38" i="3"/>
  <c r="I38" i="3" s="1"/>
  <c r="I14" i="3"/>
  <c r="E39" i="3"/>
  <c r="I39" i="3" s="1"/>
  <c r="I34" i="10"/>
  <c r="E37" i="3"/>
  <c r="I37" i="3" s="1"/>
  <c r="I10" i="3"/>
  <c r="F10" i="3"/>
  <c r="F35" i="3"/>
  <c r="C10" i="9"/>
  <c r="G28" i="3"/>
  <c r="I28" i="3" s="1"/>
  <c r="H22" i="11"/>
  <c r="G28" i="10"/>
  <c r="I28" i="10" s="1"/>
  <c r="I23" i="10" s="1"/>
  <c r="H22" i="9"/>
  <c r="I22" i="9" s="1"/>
  <c r="H22" i="10"/>
  <c r="I22" i="10" s="1"/>
  <c r="I23" i="9"/>
  <c r="I25" i="3"/>
  <c r="I26" i="3"/>
  <c r="D39" i="11"/>
  <c r="D39" i="10"/>
  <c r="D40" i="9"/>
  <c r="I14" i="9" s="1"/>
  <c r="D41" i="3"/>
  <c r="I50" i="3" l="1"/>
  <c r="I33" i="3"/>
  <c r="F10" i="10"/>
  <c r="I10" i="10"/>
  <c r="F10" i="9"/>
  <c r="I10" i="9"/>
  <c r="I23" i="3"/>
  <c r="F41" i="3"/>
  <c r="I45" i="10" l="1"/>
  <c r="I48" i="10"/>
  <c r="I46" i="9"/>
  <c r="I49" i="9"/>
  <c r="H26" i="11"/>
  <c r="I26" i="11" s="1"/>
  <c r="I35" i="11"/>
  <c r="I36" i="11"/>
  <c r="F10" i="11"/>
  <c r="I34" i="11"/>
  <c r="I37" i="11"/>
  <c r="I38" i="11"/>
  <c r="H25" i="11"/>
  <c r="I25" i="11" s="1"/>
  <c r="I15" i="9"/>
  <c r="I13" i="9" s="1"/>
  <c r="I10" i="11"/>
  <c r="L24" i="13" s="1"/>
  <c r="I15" i="10"/>
  <c r="I32" i="10"/>
  <c r="I32" i="9"/>
  <c r="F40" i="9"/>
  <c r="I45" i="11" l="1"/>
  <c r="I48" i="11"/>
  <c r="I23" i="11"/>
  <c r="I15" i="11"/>
  <c r="I32" i="11"/>
  <c r="F39" i="11"/>
  <c r="I22" i="11" s="1"/>
  <c r="I13" i="10"/>
  <c r="I42" i="10" l="1"/>
  <c r="I30" i="10"/>
  <c r="I43" i="9"/>
  <c r="I30" i="9"/>
  <c r="I31" i="10" l="1"/>
  <c r="I41" i="10" s="1"/>
  <c r="I31" i="9"/>
  <c r="I44" i="9" s="1"/>
  <c r="I47" i="3"/>
  <c r="I43" i="10" l="1"/>
  <c r="I44" i="10" s="1"/>
  <c r="I46" i="10" s="1"/>
  <c r="F52" i="10" s="1"/>
  <c r="I42" i="9"/>
  <c r="I45" i="9" s="1"/>
  <c r="I47" i="9" s="1"/>
  <c r="F53" i="9" s="1"/>
  <c r="I15" i="3"/>
  <c r="I13" i="3" s="1"/>
  <c r="I44" i="3" s="1"/>
  <c r="I49" i="10" l="1"/>
  <c r="F27" i="13" s="1"/>
  <c r="I50" i="9"/>
  <c r="E27" i="13" s="1"/>
  <c r="I31" i="3" l="1"/>
  <c r="I32" i="3" s="1"/>
  <c r="I43" i="3" s="1"/>
  <c r="I45" i="3" l="1"/>
  <c r="I46" i="3" l="1"/>
  <c r="I48" i="3" s="1"/>
  <c r="I51" i="3" s="1"/>
  <c r="D27" i="13" l="1"/>
  <c r="F54" i="3"/>
  <c r="I13" i="11" l="1"/>
  <c r="I42" i="11" s="1"/>
  <c r="I30" i="11" l="1"/>
  <c r="I31" i="11" s="1"/>
  <c r="I43" i="11" s="1"/>
  <c r="I41" i="11" l="1"/>
  <c r="I44" i="11" s="1"/>
  <c r="I46" i="11" s="1"/>
  <c r="I49" i="11" s="1"/>
  <c r="G27" i="13" s="1"/>
  <c r="J27" i="13" s="1"/>
  <c r="J24" i="13" s="1"/>
  <c r="F51" i="11" l="1"/>
</calcChain>
</file>

<file path=xl/sharedStrings.xml><?xml version="1.0" encoding="utf-8"?>
<sst xmlns="http://schemas.openxmlformats.org/spreadsheetml/2006/main" count="376" uniqueCount="143">
  <si>
    <t>Rozširujúce štúdium učiteľstva matematiky</t>
  </si>
  <si>
    <t>Učebný plán RŠM</t>
  </si>
  <si>
    <t>Garant študijného programu</t>
  </si>
  <si>
    <t>prof. RNDr. Pavol Hanzel, CSc.</t>
  </si>
  <si>
    <t>Názov predmetu</t>
  </si>
  <si>
    <t>Semester</t>
  </si>
  <si>
    <t>Rozsah</t>
  </si>
  <si>
    <t>Forma ukončenia</t>
  </si>
  <si>
    <t xml:space="preserve">Úvodný kurz matematiky </t>
  </si>
  <si>
    <t>1.</t>
  </si>
  <si>
    <t>H</t>
  </si>
  <si>
    <t>Gestor štúdia</t>
  </si>
  <si>
    <t>RNDr. Katarína Sebínová, PhD.</t>
  </si>
  <si>
    <t>Lineárna algebra</t>
  </si>
  <si>
    <t>Teoretická aritmetika</t>
  </si>
  <si>
    <t>Charakteristika študijného programu</t>
  </si>
  <si>
    <t xml:space="preserve">Štúdium je zamerané na prípravu kvalifikovaného učiteľa matematiky pre absolventov učiteľstva akademických predmetov. Študijný program na základe nadväznosti odborných predmetov umožňuje tvorivú aplikáciu získaných poznatkov a zručností v didaktickom procese a postupovú gradáciu profesionálneho rozvoja študenta. </t>
  </si>
  <si>
    <t xml:space="preserve">Rovnice a nerovnice </t>
  </si>
  <si>
    <t>Úvod do teórie funkcií</t>
  </si>
  <si>
    <t xml:space="preserve">Planimetria </t>
  </si>
  <si>
    <t>Spolu</t>
  </si>
  <si>
    <t>Algebra 1</t>
  </si>
  <si>
    <t>2.</t>
  </si>
  <si>
    <t>Profil absolventa</t>
  </si>
  <si>
    <r>
      <t xml:space="preserve">Absolvent získa osvedčenie ako dodatok k už získanému diplomu </t>
    </r>
    <r>
      <rPr>
        <b/>
        <sz val="11"/>
        <rFont val="Calibri"/>
        <family val="2"/>
      </rPr>
      <t>Mgr.</t>
    </r>
    <r>
      <rPr>
        <sz val="11"/>
        <rFont val="Calibri"/>
        <family val="2"/>
      </rPr>
      <t>, na základe ktorého je oprávnený vyučovať predmet Matematika na základných a stredných školách všetkých typov.</t>
    </r>
  </si>
  <si>
    <t>Metódy riešenia matematických úloh</t>
  </si>
  <si>
    <t>Stereometria</t>
  </si>
  <si>
    <t>Matematická analýza</t>
  </si>
  <si>
    <t>Kombinatorika a pravdepodobnosť</t>
  </si>
  <si>
    <t>Forma a odporúčaná dĺžka štúdia</t>
  </si>
  <si>
    <r>
      <t xml:space="preserve">externé štúdium, </t>
    </r>
    <r>
      <rPr>
        <b/>
        <sz val="11"/>
        <rFont val="Calibri"/>
        <family val="2"/>
      </rPr>
      <t>4 semestre</t>
    </r>
  </si>
  <si>
    <t>Teória čísel</t>
  </si>
  <si>
    <t>Ukončenie štúdia</t>
  </si>
  <si>
    <t xml:space="preserve">Obhajoba záverečnej práce a rozprava viazaná na oblasti súvisiace s témou záverečnej práce. Záverečná skúška v rozsahu zverejnených oblastí z predmetov Matematika a Teória vyučovania matematiky pred komisiou menovanou dekanom FPV UMB. </t>
  </si>
  <si>
    <t xml:space="preserve">Záujmová matematika </t>
  </si>
  <si>
    <t>3.</t>
  </si>
  <si>
    <t>Afinná geometria</t>
  </si>
  <si>
    <t xml:space="preserve">Algebra 2 </t>
  </si>
  <si>
    <t>Diskrétna matematika</t>
  </si>
  <si>
    <t>Po aktualízácii názvov predmetov a ich rozsahov/počtu hodín automaticky sa upravia hodnoty v každom hárku.</t>
  </si>
  <si>
    <t>Didaktika matematiky 1</t>
  </si>
  <si>
    <t xml:space="preserve">Didaktika matematiky 2 </t>
  </si>
  <si>
    <t>4.</t>
  </si>
  <si>
    <t>Štatistika v pedagogickej praxi</t>
  </si>
  <si>
    <t>Teória množín</t>
  </si>
  <si>
    <t>Vzdelávacie systémy v matematike</t>
  </si>
  <si>
    <t xml:space="preserve"> Obhajoba záverečnej práce</t>
  </si>
  <si>
    <t xml:space="preserve"> Záverečná skúška, obhajoba práce</t>
  </si>
  <si>
    <t>Celkom</t>
  </si>
  <si>
    <t>Ekonomické ukazovatele</t>
  </si>
  <si>
    <r>
      <t>Poplatky účastníka kurzu</t>
    </r>
    <r>
      <rPr>
        <sz val="11"/>
        <rFont val="Calibri"/>
        <family val="2"/>
      </rPr>
      <t xml:space="preserve"> ... príplatok za 5. sem.</t>
    </r>
  </si>
  <si>
    <t>1. sem.</t>
  </si>
  <si>
    <t>2. sem.</t>
  </si>
  <si>
    <t>3. sem.</t>
  </si>
  <si>
    <t>4. sem.</t>
  </si>
  <si>
    <t>Odmeny učitelia</t>
  </si>
  <si>
    <t>poč. štud.</t>
  </si>
  <si>
    <t>poč. hodín</t>
  </si>
  <si>
    <r>
      <t xml:space="preserve">odmena </t>
    </r>
    <r>
      <rPr>
        <sz val="11"/>
        <rFont val="Calibri"/>
        <family val="2"/>
        <charset val="238"/>
      </rPr>
      <t>- €</t>
    </r>
  </si>
  <si>
    <t>Variabilné  údaje</t>
  </si>
  <si>
    <t>Základná sadzba = 1 hodina</t>
  </si>
  <si>
    <t>Vyučovacia hodina</t>
  </si>
  <si>
    <t xml:space="preserve">Údaje v buňkách   </t>
  </si>
  <si>
    <t>je možné meniť.</t>
  </si>
  <si>
    <t xml:space="preserve">Semestrová skúška </t>
  </si>
  <si>
    <t>Záverečná skúška (poč. členov komisie - 4)</t>
  </si>
  <si>
    <t xml:space="preserve">Počet študdentov sa nastavuje manuálne  v každom semestri. </t>
  </si>
  <si>
    <t>Pri zmene údajov automaticky sa prepočíta celý zošit.</t>
  </si>
  <si>
    <t>Vedenie projektov/záverečnej práce</t>
  </si>
  <si>
    <t>...</t>
  </si>
  <si>
    <t>Oponovanie projektov/záverečnej práce</t>
  </si>
  <si>
    <t>Odmeny administratíva</t>
  </si>
  <si>
    <t>korekcia</t>
  </si>
  <si>
    <r>
      <t>odmena</t>
    </r>
    <r>
      <rPr>
        <sz val="11"/>
        <rFont val="Calibri"/>
        <family val="2"/>
        <charset val="238"/>
      </rPr>
      <t xml:space="preserve"> - €/hod</t>
    </r>
  </si>
  <si>
    <t xml:space="preserve">Odvody z miezd  %  </t>
  </si>
  <si>
    <t>Gestor kurzu</t>
  </si>
  <si>
    <t>Administratívne práce</t>
  </si>
  <si>
    <t>Študijná agenda</t>
  </si>
  <si>
    <t>Ekonomická agenda</t>
  </si>
  <si>
    <t>Podvojné účtovníctvo</t>
  </si>
  <si>
    <r>
      <rPr>
        <b/>
        <sz val="14"/>
        <rFont val="Calibri"/>
        <family val="2"/>
        <charset val="238"/>
      </rPr>
      <t>Výsledok hospodárenia za celý kurz - súčet všetkých semestrov.</t>
    </r>
    <r>
      <rPr>
        <sz val="14"/>
        <rFont val="Calibri"/>
        <family val="2"/>
        <charset val="238"/>
      </rPr>
      <t xml:space="preserve"> </t>
    </r>
  </si>
  <si>
    <t>Finančný sumár semestrový</t>
  </si>
  <si>
    <t>Účtovná bilancia kurzu</t>
  </si>
  <si>
    <r>
      <rPr>
        <b/>
        <sz val="10"/>
        <color rgb="FFFF0000"/>
        <rFont val="Calibri"/>
        <family val="2"/>
      </rPr>
      <t>Je možné zadať aktuálny počet študentov a mená vyučujúcich;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ostatné hodnoty sa počítajú automatiky</t>
    </r>
  </si>
  <si>
    <t xml:space="preserve">     KALKULÁCIA NÁKLADOV POČ</t>
  </si>
  <si>
    <t xml:space="preserve">1. PRIJMY </t>
  </si>
  <si>
    <t>počet účastníkov</t>
  </si>
  <si>
    <t>Spolu €</t>
  </si>
  <si>
    <t xml:space="preserve">1.1. Účastníci kurzu </t>
  </si>
  <si>
    <t xml:space="preserve">Poplatok v €/sem (s DPH): </t>
  </si>
  <si>
    <t>Príjem za semester</t>
  </si>
  <si>
    <t xml:space="preserve">2. NÁKLADY </t>
  </si>
  <si>
    <r>
      <t xml:space="preserve">2.1. PRIAMY MATERIÁL </t>
    </r>
    <r>
      <rPr>
        <sz val="10"/>
        <rFont val="Calibri"/>
        <family val="2"/>
      </rPr>
      <t>(kancelárske potreby, knihy, učebné texty, oprava PC-techniy, a iné)</t>
    </r>
  </si>
  <si>
    <t>2.2. MZDOVÉ NAKLADY</t>
  </si>
  <si>
    <t>2.2.1. Odmeny - prednášky</t>
  </si>
  <si>
    <t>2.2.2. Odmeny - gestorstvo, admin. práce, študijná agenda; sadzba 1 hod</t>
  </si>
  <si>
    <t>poč. št.</t>
  </si>
  <si>
    <t>prepoč. hod.</t>
  </si>
  <si>
    <t>Gestor</t>
  </si>
  <si>
    <t xml:space="preserve">Ekonomická agenda </t>
  </si>
  <si>
    <t xml:space="preserve">Podvojné účtovníctvo </t>
  </si>
  <si>
    <r>
      <t>2.2.3.Odmeny - dielče skúšky/hodnotenie študentov vyučujúcimi  (</t>
    </r>
    <r>
      <rPr>
        <i/>
        <sz val="10"/>
        <rFont val="Calibri"/>
        <family val="2"/>
      </rPr>
      <t>2 štududenti=1hod.</t>
    </r>
    <r>
      <rPr>
        <sz val="10"/>
        <rFont val="Calibri"/>
        <family val="2"/>
      </rPr>
      <t xml:space="preserve">)   </t>
    </r>
  </si>
  <si>
    <t>sadzba/hod</t>
  </si>
  <si>
    <r>
      <t xml:space="preserve">2.2.4. Odmeny - projekty (končiaci št.) - </t>
    </r>
    <r>
      <rPr>
        <b/>
        <sz val="10"/>
        <rFont val="Calibri"/>
        <family val="2"/>
      </rPr>
      <t>spolu</t>
    </r>
  </si>
  <si>
    <t xml:space="preserve">€/hod. </t>
  </si>
  <si>
    <t>poč.št.</t>
  </si>
  <si>
    <t>Vedenie projektov</t>
  </si>
  <si>
    <t>Oponovanie projektov</t>
  </si>
  <si>
    <t>Komisia - počet členov</t>
  </si>
  <si>
    <t xml:space="preserve">Záverečné skúšky a obhajoba záverečných prác  (1 študent=2hod.) </t>
  </si>
  <si>
    <t xml:space="preserve">2.3. ODVODY </t>
  </si>
  <si>
    <t>2.3.1. Odvody z odmien vo výške</t>
  </si>
  <si>
    <t xml:space="preserve">Náklady spolu </t>
  </si>
  <si>
    <r>
      <t xml:space="preserve">3. Kurz sumár za semester  </t>
    </r>
    <r>
      <rPr>
        <sz val="10"/>
        <rFont val="Calibri"/>
        <family val="2"/>
      </rPr>
      <t>- výpočet odmien za prednášky a priebežné skúšky</t>
    </r>
  </si>
  <si>
    <t xml:space="preserve">Učebný plán RŠM </t>
  </si>
  <si>
    <t>Meno</t>
  </si>
  <si>
    <t>výučba/hod</t>
  </si>
  <si>
    <t>skúška/hod</t>
  </si>
  <si>
    <t>odmena</t>
  </si>
  <si>
    <t>vyučujúci</t>
  </si>
  <si>
    <t>SPOLU</t>
  </si>
  <si>
    <t>4.CELKOVÁ KALKULÁCIA</t>
  </si>
  <si>
    <t>Náklady (2.1 + 2.2 +2.3)</t>
  </si>
  <si>
    <t>kalkulačná prirážka 20 % z miezd</t>
  </si>
  <si>
    <t>Predpokladaný zisk v %:</t>
  </si>
  <si>
    <t xml:space="preserve">Náklady + kalkulačná prirážka + zisk </t>
  </si>
  <si>
    <t xml:space="preserve">20% DPH </t>
  </si>
  <si>
    <t>Spolu vrátane 20 % DPH</t>
  </si>
  <si>
    <t>5.CELKOVÁ BILANCIA</t>
  </si>
  <si>
    <t>Príjmy</t>
  </si>
  <si>
    <r>
      <t xml:space="preserve">Účtovná bilancia kurzu - </t>
    </r>
    <r>
      <rPr>
        <b/>
        <sz val="10"/>
        <color rgb="FFC00000"/>
        <rFont val="Calibri"/>
        <family val="2"/>
      </rPr>
      <t>čistý zisk</t>
    </r>
  </si>
  <si>
    <t>Minim. poplatok za semester - hodnota vypočítaná PC</t>
  </si>
  <si>
    <r>
      <t xml:space="preserve">počet účastníkov: </t>
    </r>
    <r>
      <rPr>
        <b/>
        <sz val="10"/>
        <color rgb="FFFF0000"/>
        <rFont val="Calibri"/>
        <family val="2"/>
      </rPr>
      <t>zadaj</t>
    </r>
  </si>
  <si>
    <r>
      <rPr>
        <b/>
        <sz val="10"/>
        <color rgb="FFFF0000"/>
        <rFont val="Calibri"/>
        <family val="2"/>
      </rPr>
      <t>Je možné zadať aktuálny počet študentov a mená vyučujúcich;</t>
    </r>
    <r>
      <rPr>
        <sz val="10"/>
        <rFont val="Calibri"/>
        <family val="2"/>
      </rPr>
      <t xml:space="preserve"> ostatné hodnoty sa počítajú automatiky</t>
    </r>
  </si>
  <si>
    <r>
      <t xml:space="preserve">2.2.4. Odmeny - projekty  - </t>
    </r>
    <r>
      <rPr>
        <b/>
        <sz val="10"/>
        <rFont val="Calibri"/>
        <family val="2"/>
      </rPr>
      <t>spolu</t>
    </r>
  </si>
  <si>
    <t xml:space="preserve">Záverečné skúšky a obhajoba záverečných prác  </t>
  </si>
  <si>
    <r>
      <t xml:space="preserve">spolu </t>
    </r>
    <r>
      <rPr>
        <sz val="10"/>
        <rFont val="Aptos Narrow"/>
        <family val="2"/>
      </rPr>
      <t>€</t>
    </r>
  </si>
  <si>
    <t>spolu €</t>
  </si>
  <si>
    <t>Počet čl.komisie</t>
  </si>
  <si>
    <r>
      <t xml:space="preserve">odmena </t>
    </r>
    <r>
      <rPr>
        <sz val="10"/>
        <rFont val="Aptos Narrow"/>
        <family val="2"/>
      </rPr>
      <t>€</t>
    </r>
    <r>
      <rPr>
        <sz val="10"/>
        <rFont val="Calibri"/>
        <family val="2"/>
        <charset val="238"/>
      </rPr>
      <t xml:space="preserve"> hod.</t>
    </r>
  </si>
  <si>
    <t>+20€ pevná pol.</t>
  </si>
  <si>
    <t>Príjem</t>
  </si>
  <si>
    <t>8 hod/1 člen komisie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</si>
</sst>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#,##0\ &quot;€&quot;"/>
    <numFmt numFmtId="165" formatCode="0.0"/>
  </numFmts>
  <fonts count="32" x14ac:knownFonts="1">
    <font>
      <sz val="10"/>
      <name val="Arial"/>
      <charset val="238"/>
    </font>
    <font>
      <sz val="10"/>
      <name val="Arial"/>
      <charset val="238"/>
    </font>
    <font>
      <sz val="10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0"/>
      <name val="Calibri"/>
      <family val="2"/>
    </font>
    <font>
      <sz val="10"/>
      <color rgb="FFFF0000"/>
      <name val="Calibri"/>
      <family val="2"/>
    </font>
    <font>
      <b/>
      <sz val="10"/>
      <color rgb="FFC00000"/>
      <name val="Calibri"/>
      <family val="2"/>
    </font>
    <font>
      <sz val="6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i/>
      <sz val="11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8"/>
      <name val="Arial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sz val="8"/>
      <name val="Arial"/>
      <family val="2"/>
    </font>
    <font>
      <b/>
      <sz val="10"/>
      <color rgb="FF000000"/>
      <name val="Calibri"/>
      <family val="2"/>
    </font>
    <font>
      <b/>
      <sz val="10"/>
      <color rgb="FF002060"/>
      <name val="Calibri"/>
      <family val="2"/>
    </font>
    <font>
      <sz val="10"/>
      <color theme="1"/>
      <name val="Calibri"/>
      <family val="2"/>
    </font>
    <font>
      <b/>
      <sz val="12"/>
      <name val="Calibri"/>
      <family val="2"/>
    </font>
    <font>
      <sz val="10"/>
      <name val="Aptos Narrow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6ECF2"/>
        <bgColor indexed="64"/>
      </patternFill>
    </fill>
    <fill>
      <patternFill patternType="solid">
        <fgColor rgb="FFFFBD99"/>
        <bgColor indexed="64"/>
      </patternFill>
    </fill>
    <fill>
      <patternFill patternType="solid">
        <fgColor rgb="FFFFD7C1"/>
        <bgColor indexed="64"/>
      </patternFill>
    </fill>
    <fill>
      <patternFill patternType="solid">
        <fgColor rgb="FFC3F2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8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2" fontId="3" fillId="0" borderId="6" xfId="0" applyNumberFormat="1" applyFont="1" applyBorder="1"/>
    <xf numFmtId="4" fontId="3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4" borderId="9" xfId="0" applyNumberFormat="1" applyFont="1" applyFill="1" applyBorder="1" applyProtection="1">
      <protection hidden="1"/>
    </xf>
    <xf numFmtId="1" fontId="3" fillId="0" borderId="0" xfId="0" applyNumberFormat="1" applyFont="1" applyAlignment="1">
      <alignment vertical="center"/>
    </xf>
    <xf numFmtId="4" fontId="3" fillId="0" borderId="2" xfId="0" applyNumberFormat="1" applyFont="1" applyBorder="1"/>
    <xf numFmtId="164" fontId="2" fillId="0" borderId="13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/>
    <xf numFmtId="2" fontId="7" fillId="0" borderId="16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left"/>
    </xf>
    <xf numFmtId="2" fontId="2" fillId="0" borderId="16" xfId="0" applyNumberFormat="1" applyFont="1" applyBorder="1"/>
    <xf numFmtId="1" fontId="2" fillId="0" borderId="16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left"/>
    </xf>
    <xf numFmtId="2" fontId="2" fillId="0" borderId="0" xfId="0" applyNumberFormat="1" applyFont="1"/>
    <xf numFmtId="4" fontId="2" fillId="0" borderId="9" xfId="0" applyNumberFormat="1" applyFont="1" applyBorder="1"/>
    <xf numFmtId="4" fontId="3" fillId="0" borderId="9" xfId="0" applyNumberFormat="1" applyFont="1" applyBorder="1"/>
    <xf numFmtId="0" fontId="2" fillId="0" borderId="0" xfId="0" applyFont="1" applyAlignment="1">
      <alignment vertical="center"/>
    </xf>
    <xf numFmtId="0" fontId="2" fillId="0" borderId="16" xfId="0" applyFont="1" applyBorder="1"/>
    <xf numFmtId="0" fontId="3" fillId="0" borderId="16" xfId="0" applyFont="1" applyBorder="1"/>
    <xf numFmtId="1" fontId="2" fillId="0" borderId="0" xfId="0" applyNumberFormat="1" applyFont="1"/>
    <xf numFmtId="2" fontId="3" fillId="0" borderId="12" xfId="0" applyNumberFormat="1" applyFont="1" applyBorder="1" applyAlignment="1">
      <alignment horizontal="left"/>
    </xf>
    <xf numFmtId="4" fontId="3" fillId="4" borderId="9" xfId="0" applyNumberFormat="1" applyFont="1" applyFill="1" applyBorder="1" applyProtection="1">
      <protection hidden="1"/>
    </xf>
    <xf numFmtId="2" fontId="2" fillId="4" borderId="8" xfId="0" applyNumberFormat="1" applyFont="1" applyFill="1" applyBorder="1" applyAlignment="1">
      <alignment horizontal="left"/>
    </xf>
    <xf numFmtId="2" fontId="2" fillId="4" borderId="10" xfId="0" applyNumberFormat="1" applyFont="1" applyFill="1" applyBorder="1" applyAlignment="1">
      <alignment horizontal="left"/>
    </xf>
    <xf numFmtId="4" fontId="2" fillId="0" borderId="14" xfId="0" applyNumberFormat="1" applyFont="1" applyBorder="1"/>
    <xf numFmtId="4" fontId="3" fillId="0" borderId="5" xfId="0" applyNumberFormat="1" applyFont="1" applyBorder="1"/>
    <xf numFmtId="4" fontId="3" fillId="0" borderId="14" xfId="0" applyNumberFormat="1" applyFont="1" applyBorder="1"/>
    <xf numFmtId="0" fontId="2" fillId="0" borderId="8" xfId="0" applyFont="1" applyBorder="1"/>
    <xf numFmtId="0" fontId="2" fillId="0" borderId="17" xfId="0" applyFont="1" applyBorder="1"/>
    <xf numFmtId="4" fontId="2" fillId="0" borderId="4" xfId="0" applyNumberFormat="1" applyFont="1" applyBorder="1"/>
    <xf numFmtId="2" fontId="2" fillId="0" borderId="7" xfId="0" applyNumberFormat="1" applyFont="1" applyBorder="1" applyAlignment="1">
      <alignment horizontal="left"/>
    </xf>
    <xf numFmtId="2" fontId="2" fillId="0" borderId="8" xfId="0" applyNumberFormat="1" applyFont="1" applyBorder="1" applyAlignment="1">
      <alignment horizontal="right"/>
    </xf>
    <xf numFmtId="2" fontId="2" fillId="0" borderId="17" xfId="0" applyNumberFormat="1" applyFont="1" applyBorder="1" applyAlignment="1">
      <alignment horizontal="left"/>
    </xf>
    <xf numFmtId="0" fontId="2" fillId="0" borderId="8" xfId="0" applyFont="1" applyBorder="1" applyAlignment="1">
      <alignment vertical="center"/>
    </xf>
    <xf numFmtId="4" fontId="3" fillId="0" borderId="4" xfId="0" applyNumberFormat="1" applyFont="1" applyBorder="1"/>
    <xf numFmtId="4" fontId="3" fillId="3" borderId="15" xfId="0" applyNumberFormat="1" applyFont="1" applyFill="1" applyBorder="1" applyProtection="1">
      <protection hidden="1"/>
    </xf>
    <xf numFmtId="4" fontId="3" fillId="8" borderId="15" xfId="0" applyNumberFormat="1" applyFont="1" applyFill="1" applyBorder="1"/>
    <xf numFmtId="4" fontId="3" fillId="8" borderId="9" xfId="0" applyNumberFormat="1" applyFont="1" applyFill="1" applyBorder="1"/>
    <xf numFmtId="0" fontId="3" fillId="10" borderId="0" xfId="0" applyFont="1" applyFill="1" applyAlignment="1">
      <alignment horizontal="center"/>
    </xf>
    <xf numFmtId="0" fontId="2" fillId="0" borderId="8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/>
    </xf>
    <xf numFmtId="4" fontId="3" fillId="9" borderId="9" xfId="0" applyNumberFormat="1" applyFont="1" applyFill="1" applyBorder="1"/>
    <xf numFmtId="3" fontId="2" fillId="0" borderId="0" xfId="1" applyNumberFormat="1" applyFont="1" applyBorder="1" applyAlignment="1">
      <alignment vertical="center"/>
    </xf>
    <xf numFmtId="4" fontId="9" fillId="3" borderId="15" xfId="0" applyNumberFormat="1" applyFont="1" applyFill="1" applyBorder="1"/>
    <xf numFmtId="3" fontId="3" fillId="3" borderId="15" xfId="0" applyNumberFormat="1" applyFont="1" applyFill="1" applyBorder="1" applyProtection="1">
      <protection hidden="1"/>
    </xf>
    <xf numFmtId="0" fontId="2" fillId="0" borderId="8" xfId="0" applyFont="1" applyBorder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11" fillId="6" borderId="0" xfId="0" applyFont="1" applyFill="1" applyAlignment="1">
      <alignment vertical="center" wrapText="1"/>
    </xf>
    <xf numFmtId="0" fontId="13" fillId="6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5" borderId="0" xfId="0" applyFont="1" applyFill="1" applyAlignment="1">
      <alignment vertical="center" wrapText="1"/>
    </xf>
    <xf numFmtId="0" fontId="5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justify" vertical="center" wrapText="1"/>
    </xf>
    <xf numFmtId="0" fontId="14" fillId="5" borderId="0" xfId="0" applyFont="1" applyFill="1" applyAlignment="1">
      <alignment vertical="center" wrapText="1"/>
    </xf>
    <xf numFmtId="0" fontId="6" fillId="5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1" fontId="19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 vertical="center"/>
    </xf>
    <xf numFmtId="1" fontId="20" fillId="12" borderId="0" xfId="0" applyNumberFormat="1" applyFont="1" applyFill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2" fontId="19" fillId="0" borderId="0" xfId="0" applyNumberFormat="1" applyFont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/>
    <xf numFmtId="1" fontId="19" fillId="11" borderId="13" xfId="0" applyNumberFormat="1" applyFont="1" applyFill="1" applyBorder="1" applyAlignment="1">
      <alignment horizontal="center"/>
    </xf>
    <xf numFmtId="1" fontId="19" fillId="0" borderId="16" xfId="0" applyNumberFormat="1" applyFont="1" applyBorder="1" applyAlignment="1">
      <alignment horizontal="center"/>
    </xf>
    <xf numFmtId="0" fontId="12" fillId="0" borderId="0" xfId="0" applyFont="1" applyAlignment="1">
      <alignment vertical="center" wrapText="1"/>
    </xf>
    <xf numFmtId="12" fontId="18" fillId="11" borderId="6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wrapText="1"/>
    </xf>
    <xf numFmtId="0" fontId="23" fillId="0" borderId="0" xfId="0" applyFont="1" applyAlignment="1">
      <alignment vertical="center" wrapText="1"/>
    </xf>
    <xf numFmtId="1" fontId="18" fillId="0" borderId="9" xfId="0" applyNumberFormat="1" applyFont="1" applyBorder="1" applyAlignment="1">
      <alignment horizontal="center" vertical="center"/>
    </xf>
    <xf numFmtId="0" fontId="19" fillId="11" borderId="18" xfId="0" applyFont="1" applyFill="1" applyBorder="1" applyAlignment="1">
      <alignment horizontal="left" vertical="center" indent="1"/>
    </xf>
    <xf numFmtId="1" fontId="18" fillId="11" borderId="6" xfId="0" applyNumberFormat="1" applyFont="1" applyFill="1" applyBorder="1" applyAlignment="1">
      <alignment horizontal="center" vertical="center"/>
    </xf>
    <xf numFmtId="1" fontId="18" fillId="11" borderId="2" xfId="0" applyNumberFormat="1" applyFont="1" applyFill="1" applyBorder="1" applyAlignment="1">
      <alignment horizontal="center" vertical="center"/>
    </xf>
    <xf numFmtId="1" fontId="18" fillId="0" borderId="19" xfId="0" applyNumberFormat="1" applyFont="1" applyBorder="1" applyAlignment="1">
      <alignment horizontal="left" vertical="center" indent="1"/>
    </xf>
    <xf numFmtId="0" fontId="18" fillId="0" borderId="28" xfId="0" applyFont="1" applyBorder="1" applyAlignment="1">
      <alignment horizontal="left" vertical="center" indent="2"/>
    </xf>
    <xf numFmtId="0" fontId="18" fillId="0" borderId="28" xfId="0" applyFont="1" applyBorder="1" applyAlignment="1">
      <alignment horizontal="left" vertical="center"/>
    </xf>
    <xf numFmtId="2" fontId="18" fillId="0" borderId="28" xfId="0" applyNumberFormat="1" applyFont="1" applyBorder="1" applyAlignment="1">
      <alignment horizontal="left" vertical="center" indent="2"/>
    </xf>
    <xf numFmtId="1" fontId="19" fillId="11" borderId="29" xfId="0" applyNumberFormat="1" applyFont="1" applyFill="1" applyBorder="1" applyAlignment="1">
      <alignment horizontal="center" vertical="center"/>
    </xf>
    <xf numFmtId="1" fontId="20" fillId="12" borderId="30" xfId="0" applyNumberFormat="1" applyFont="1" applyFill="1" applyBorder="1" applyAlignment="1">
      <alignment horizontal="center" vertical="center"/>
    </xf>
    <xf numFmtId="1" fontId="19" fillId="0" borderId="31" xfId="0" applyNumberFormat="1" applyFont="1" applyBorder="1" applyAlignment="1">
      <alignment horizontal="center"/>
    </xf>
    <xf numFmtId="1" fontId="19" fillId="0" borderId="31" xfId="0" applyNumberFormat="1" applyFont="1" applyBorder="1" applyAlignment="1">
      <alignment horizontal="center" vertical="center"/>
    </xf>
    <xf numFmtId="1" fontId="20" fillId="12" borderId="31" xfId="0" applyNumberFormat="1" applyFont="1" applyFill="1" applyBorder="1" applyAlignment="1">
      <alignment horizontal="center" vertical="center"/>
    </xf>
    <xf numFmtId="1" fontId="20" fillId="0" borderId="31" xfId="0" applyNumberFormat="1" applyFont="1" applyBorder="1" applyAlignment="1">
      <alignment horizontal="center" vertical="center"/>
    </xf>
    <xf numFmtId="2" fontId="18" fillId="0" borderId="19" xfId="0" applyNumberFormat="1" applyFont="1" applyBorder="1" applyAlignment="1">
      <alignment horizontal="left" vertical="center" indent="2"/>
    </xf>
    <xf numFmtId="1" fontId="20" fillId="12" borderId="16" xfId="0" applyNumberFormat="1" applyFont="1" applyFill="1" applyBorder="1" applyAlignment="1">
      <alignment horizontal="center" vertical="center"/>
    </xf>
    <xf numFmtId="1" fontId="18" fillId="0" borderId="16" xfId="0" applyNumberFormat="1" applyFont="1" applyBorder="1" applyAlignment="1">
      <alignment horizontal="center"/>
    </xf>
    <xf numFmtId="1" fontId="19" fillId="0" borderId="30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0" fillId="12" borderId="34" xfId="0" applyFont="1" applyFill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top"/>
    </xf>
    <xf numFmtId="1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3" fontId="19" fillId="0" borderId="15" xfId="0" applyNumberFormat="1" applyFont="1" applyBorder="1" applyAlignment="1">
      <alignment horizontal="center" vertical="center"/>
    </xf>
    <xf numFmtId="0" fontId="25" fillId="14" borderId="2" xfId="0" applyFont="1" applyFill="1" applyBorder="1" applyAlignment="1">
      <alignment horizontal="center" vertical="center" wrapText="1"/>
    </xf>
    <xf numFmtId="0" fontId="25" fillId="14" borderId="9" xfId="0" applyFont="1" applyFill="1" applyBorder="1" applyAlignment="1">
      <alignment horizontal="center" vertical="center" wrapText="1"/>
    </xf>
    <xf numFmtId="1" fontId="18" fillId="0" borderId="13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12" fontId="18" fillId="0" borderId="13" xfId="0" applyNumberFormat="1" applyFont="1" applyBorder="1" applyAlignment="1">
      <alignment horizontal="center" vertical="center"/>
    </xf>
    <xf numFmtId="1" fontId="18" fillId="0" borderId="14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0" fontId="27" fillId="7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12" xfId="0" applyFont="1" applyBorder="1"/>
    <xf numFmtId="0" fontId="2" fillId="0" borderId="6" xfId="0" applyFont="1" applyBorder="1"/>
    <xf numFmtId="0" fontId="2" fillId="0" borderId="2" xfId="0" applyFont="1" applyBorder="1"/>
    <xf numFmtId="0" fontId="29" fillId="0" borderId="8" xfId="0" applyFont="1" applyBorder="1"/>
    <xf numFmtId="3" fontId="28" fillId="0" borderId="9" xfId="0" applyNumberFormat="1" applyFont="1" applyBorder="1"/>
    <xf numFmtId="0" fontId="29" fillId="15" borderId="10" xfId="0" applyFont="1" applyFill="1" applyBorder="1" applyAlignment="1">
      <alignment horizontal="left" vertical="center"/>
    </xf>
    <xf numFmtId="0" fontId="2" fillId="15" borderId="1" xfId="0" applyFont="1" applyFill="1" applyBorder="1"/>
    <xf numFmtId="3" fontId="9" fillId="15" borderId="15" xfId="0" applyNumberFormat="1" applyFont="1" applyFill="1" applyBorder="1" applyAlignment="1">
      <alignment vertical="center"/>
    </xf>
    <xf numFmtId="1" fontId="18" fillId="11" borderId="0" xfId="0" applyNumberFormat="1" applyFont="1" applyFill="1" applyAlignment="1">
      <alignment horizontal="center"/>
    </xf>
    <xf numFmtId="12" fontId="18" fillId="11" borderId="0" xfId="0" applyNumberFormat="1" applyFont="1" applyFill="1" applyAlignment="1">
      <alignment horizontal="center" vertical="center"/>
    </xf>
    <xf numFmtId="3" fontId="5" fillId="0" borderId="37" xfId="0" applyNumberFormat="1" applyFont="1" applyBorder="1" applyAlignment="1">
      <alignment horizontal="center" vertical="center"/>
    </xf>
    <xf numFmtId="3" fontId="5" fillId="0" borderId="35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2" fontId="7" fillId="0" borderId="8" xfId="0" applyNumberFormat="1" applyFont="1" applyBorder="1" applyAlignment="1">
      <alignment horizontal="left" indent="5"/>
    </xf>
    <xf numFmtId="1" fontId="22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left"/>
    </xf>
    <xf numFmtId="165" fontId="2" fillId="0" borderId="0" xfId="0" applyNumberFormat="1" applyFont="1"/>
    <xf numFmtId="0" fontId="8" fillId="0" borderId="0" xfId="0" applyFont="1" applyAlignment="1">
      <alignment horizontal="left" vertical="center"/>
    </xf>
    <xf numFmtId="1" fontId="19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7" fillId="7" borderId="0" xfId="0" applyFont="1" applyFill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18" fillId="0" borderId="36" xfId="0" applyFont="1" applyBorder="1" applyAlignment="1">
      <alignment horizontal="left" vertical="center"/>
    </xf>
    <xf numFmtId="0" fontId="18" fillId="0" borderId="37" xfId="0" applyFont="1" applyBorder="1" applyAlignment="1">
      <alignment horizontal="left" vertical="center"/>
    </xf>
    <xf numFmtId="1" fontId="19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0" fontId="25" fillId="14" borderId="12" xfId="0" applyFont="1" applyFill="1" applyBorder="1" applyAlignment="1">
      <alignment horizontal="center" vertical="center" wrapText="1"/>
    </xf>
    <xf numFmtId="0" fontId="25" fillId="14" borderId="6" xfId="0" applyFont="1" applyFill="1" applyBorder="1" applyAlignment="1">
      <alignment horizontal="center" vertical="center" wrapText="1"/>
    </xf>
    <xf numFmtId="0" fontId="25" fillId="14" borderId="8" xfId="0" applyFont="1" applyFill="1" applyBorder="1" applyAlignment="1">
      <alignment horizontal="center" vertical="center" wrapText="1"/>
    </xf>
    <xf numFmtId="0" fontId="25" fillId="14" borderId="0" xfId="0" applyFont="1" applyFill="1" applyAlignment="1">
      <alignment horizontal="center" vertical="center" wrapText="1"/>
    </xf>
    <xf numFmtId="0" fontId="19" fillId="11" borderId="32" xfId="0" applyFont="1" applyFill="1" applyBorder="1" applyAlignment="1">
      <alignment horizontal="center" vertical="center" wrapText="1"/>
    </xf>
    <xf numFmtId="0" fontId="19" fillId="11" borderId="33" xfId="0" applyFont="1" applyFill="1" applyBorder="1" applyAlignment="1">
      <alignment horizontal="center" vertical="center" wrapText="1"/>
    </xf>
    <xf numFmtId="0" fontId="19" fillId="11" borderId="12" xfId="0" applyFont="1" applyFill="1" applyBorder="1" applyAlignment="1">
      <alignment horizontal="left" vertical="center"/>
    </xf>
    <xf numFmtId="0" fontId="19" fillId="11" borderId="6" xfId="0" applyFont="1" applyFill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 indent="13"/>
    </xf>
    <xf numFmtId="0" fontId="18" fillId="0" borderId="1" xfId="0" applyFont="1" applyBorder="1" applyAlignment="1">
      <alignment horizontal="left" vertical="center" indent="13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9" fillId="11" borderId="20" xfId="0" applyFont="1" applyFill="1" applyBorder="1" applyAlignment="1">
      <alignment horizontal="center" vertical="center"/>
    </xf>
    <xf numFmtId="0" fontId="19" fillId="11" borderId="21" xfId="0" applyFont="1" applyFill="1" applyBorder="1" applyAlignment="1">
      <alignment horizontal="center" vertical="center"/>
    </xf>
    <xf numFmtId="0" fontId="19" fillId="11" borderId="22" xfId="0" applyFont="1" applyFill="1" applyBorder="1" applyAlignment="1">
      <alignment horizontal="center" vertical="center"/>
    </xf>
    <xf numFmtId="0" fontId="19" fillId="11" borderId="23" xfId="0" applyFont="1" applyFill="1" applyBorder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11" borderId="24" xfId="0" applyFont="1" applyFill="1" applyBorder="1" applyAlignment="1">
      <alignment horizontal="center" vertical="center"/>
    </xf>
    <xf numFmtId="0" fontId="19" fillId="11" borderId="8" xfId="0" applyFont="1" applyFill="1" applyBorder="1" applyAlignment="1">
      <alignment horizontal="left" vertical="center"/>
    </xf>
    <xf numFmtId="0" fontId="19" fillId="11" borderId="0" xfId="0" applyFont="1" applyFill="1" applyAlignment="1">
      <alignment horizontal="left" vertical="center"/>
    </xf>
    <xf numFmtId="0" fontId="18" fillId="0" borderId="23" xfId="0" applyFont="1" applyBorder="1" applyAlignment="1">
      <alignment horizontal="left"/>
    </xf>
    <xf numFmtId="0" fontId="18" fillId="0" borderId="24" xfId="0" applyFont="1" applyBorder="1" applyAlignment="1">
      <alignment horizontal="left"/>
    </xf>
    <xf numFmtId="0" fontId="18" fillId="0" borderId="23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1" fontId="19" fillId="0" borderId="38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left"/>
    </xf>
    <xf numFmtId="3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left"/>
    </xf>
    <xf numFmtId="2" fontId="2" fillId="0" borderId="11" xfId="0" applyNumberFormat="1" applyFont="1" applyBorder="1" applyAlignment="1">
      <alignment horizontal="left"/>
    </xf>
    <xf numFmtId="2" fontId="2" fillId="0" borderId="8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2" fontId="2" fillId="0" borderId="10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2" fontId="3" fillId="0" borderId="8" xfId="0" applyNumberFormat="1" applyFont="1" applyBorder="1" applyAlignment="1">
      <alignment horizontal="left"/>
    </xf>
    <xf numFmtId="2" fontId="3" fillId="0" borderId="0" xfId="0" applyNumberFormat="1" applyFont="1" applyAlignment="1">
      <alignment horizontal="left"/>
    </xf>
    <xf numFmtId="2" fontId="3" fillId="8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2" fontId="3" fillId="0" borderId="7" xfId="0" applyNumberFormat="1" applyFont="1" applyBorder="1" applyAlignment="1">
      <alignment horizontal="left"/>
    </xf>
    <xf numFmtId="2" fontId="3" fillId="0" borderId="13" xfId="0" applyNumberFormat="1" applyFont="1" applyBorder="1" applyAlignment="1">
      <alignment horizontal="left"/>
    </xf>
    <xf numFmtId="0" fontId="9" fillId="0" borderId="0" xfId="0" applyFont="1" applyAlignment="1">
      <alignment horizontal="center"/>
    </xf>
    <xf numFmtId="0" fontId="2" fillId="10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3" fillId="0" borderId="16" xfId="0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6" fontId="2" fillId="0" borderId="0" xfId="0" quotePrefix="1" applyNumberFormat="1" applyFont="1" applyAlignment="1">
      <alignment horizontal="center" vertical="center"/>
    </xf>
    <xf numFmtId="3" fontId="18" fillId="0" borderId="0" xfId="0" applyNumberFormat="1" applyFont="1"/>
    <xf numFmtId="3" fontId="15" fillId="13" borderId="12" xfId="0" applyNumberFormat="1" applyFont="1" applyFill="1" applyBorder="1" applyAlignment="1">
      <alignment horizontal="center" vertical="center" wrapText="1"/>
    </xf>
    <xf numFmtId="3" fontId="15" fillId="13" borderId="8" xfId="0" applyNumberFormat="1" applyFont="1" applyFill="1" applyBorder="1" applyAlignment="1">
      <alignment horizontal="center" vertical="center" wrapText="1"/>
    </xf>
    <xf numFmtId="3" fontId="15" fillId="13" borderId="10" xfId="0" applyNumberFormat="1" applyFont="1" applyFill="1" applyBorder="1" applyAlignment="1">
      <alignment horizontal="center" vertical="center" wrapText="1"/>
    </xf>
    <xf numFmtId="0" fontId="15" fillId="16" borderId="12" xfId="0" applyFont="1" applyFill="1" applyBorder="1" applyAlignment="1">
      <alignment horizontal="center" vertical="center"/>
    </xf>
    <xf numFmtId="3" fontId="15" fillId="16" borderId="2" xfId="0" applyNumberFormat="1" applyFont="1" applyFill="1" applyBorder="1" applyAlignment="1">
      <alignment horizontal="center" vertical="center"/>
    </xf>
    <xf numFmtId="0" fontId="15" fillId="16" borderId="8" xfId="0" applyFont="1" applyFill="1" applyBorder="1" applyAlignment="1">
      <alignment horizontal="center" vertical="center"/>
    </xf>
    <xf numFmtId="3" fontId="15" fillId="16" borderId="9" xfId="0" applyNumberFormat="1" applyFont="1" applyFill="1" applyBorder="1" applyAlignment="1">
      <alignment horizontal="center" vertical="center"/>
    </xf>
    <xf numFmtId="0" fontId="15" fillId="16" borderId="10" xfId="0" applyFont="1" applyFill="1" applyBorder="1" applyAlignment="1">
      <alignment horizontal="center" vertical="center"/>
    </xf>
    <xf numFmtId="3" fontId="15" fillId="16" borderId="15" xfId="0" applyNumberFormat="1" applyFont="1" applyFill="1" applyBorder="1" applyAlignment="1">
      <alignment horizontal="center" vertical="center"/>
    </xf>
    <xf numFmtId="4" fontId="8" fillId="0" borderId="0" xfId="0" applyNumberFormat="1" applyFont="1"/>
    <xf numFmtId="165" fontId="2" fillId="0" borderId="0" xfId="0" applyNumberFormat="1" applyFont="1" applyAlignment="1">
      <alignment horizontal="center" vertical="center"/>
    </xf>
    <xf numFmtId="165" fontId="3" fillId="0" borderId="16" xfId="0" applyNumberFormat="1" applyFont="1" applyBorder="1" applyAlignment="1">
      <alignment horizontal="center" vertical="center"/>
    </xf>
  </cellXfs>
  <cellStyles count="2">
    <cellStyle name="Normálna" xfId="0" builtinId="0"/>
    <cellStyle name="Percentá" xfId="1" builtinId="5"/>
  </cellStyles>
  <dxfs count="0"/>
  <tableStyles count="0" defaultTableStyle="TableStyleMedium9" defaultPivotStyle="PivotStyleLight16"/>
  <colors>
    <mruColors>
      <color rgb="FFFFFF99"/>
      <color rgb="FFC3F2FD"/>
      <color rgb="FFD6ECF2"/>
      <color rgb="FFFFBD99"/>
      <color rgb="FFFFD7C1"/>
      <color rgb="FFFFF2E5"/>
      <color rgb="FFFFF9F3"/>
      <color rgb="FFFFFBF7"/>
      <color rgb="FFFFFFF3"/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93B8F-BA99-413B-BEEB-485EBD31B49B}">
  <sheetPr>
    <pageSetUpPr fitToPage="1"/>
  </sheetPr>
  <dimension ref="B1:H44"/>
  <sheetViews>
    <sheetView showGridLines="0" topLeftCell="B9" workbookViewId="0">
      <selection activeCell="G20" sqref="G20"/>
    </sheetView>
  </sheetViews>
  <sheetFormatPr defaultColWidth="8.88671875" defaultRowHeight="18" customHeight="1" x14ac:dyDescent="0.3"/>
  <cols>
    <col min="1" max="1" width="1.33203125" style="61" customWidth="1"/>
    <col min="2" max="2" width="27.88671875" style="1" customWidth="1"/>
    <col min="3" max="3" width="50" style="61" customWidth="1"/>
    <col min="4" max="4" width="1.33203125" style="61" customWidth="1"/>
    <col min="5" max="5" width="39.6640625" style="61" customWidth="1"/>
    <col min="6" max="6" width="9.6640625" style="61" customWidth="1"/>
    <col min="7" max="7" width="8.109375" style="61" customWidth="1"/>
    <col min="8" max="8" width="8.6640625" style="61" bestFit="1" customWidth="1"/>
    <col min="9" max="9" width="8.88671875" style="61"/>
    <col min="10" max="10" width="5.6640625" style="61" customWidth="1"/>
    <col min="11" max="11" width="8.6640625" style="61" customWidth="1"/>
    <col min="12" max="16384" width="8.88671875" style="61"/>
  </cols>
  <sheetData>
    <row r="1" spans="2:8" ht="18" customHeight="1" x14ac:dyDescent="0.3">
      <c r="B1" s="158" t="s">
        <v>0</v>
      </c>
      <c r="C1" s="158"/>
      <c r="D1" s="158"/>
      <c r="E1" s="158"/>
      <c r="F1" s="158"/>
      <c r="G1" s="158"/>
      <c r="H1" s="158"/>
    </row>
    <row r="2" spans="2:8" ht="18" customHeight="1" x14ac:dyDescent="0.3">
      <c r="B2" s="158"/>
      <c r="C2" s="158"/>
      <c r="D2" s="158"/>
      <c r="E2" s="158"/>
      <c r="F2" s="158"/>
      <c r="G2" s="158"/>
      <c r="H2" s="158"/>
    </row>
    <row r="3" spans="2:8" ht="18" customHeight="1" x14ac:dyDescent="0.3">
      <c r="E3" s="159" t="s">
        <v>1</v>
      </c>
      <c r="F3" s="159"/>
      <c r="G3" s="159"/>
      <c r="H3" s="159"/>
    </row>
    <row r="4" spans="2:8" ht="18" customHeight="1" x14ac:dyDescent="0.3">
      <c r="E4" s="159"/>
      <c r="F4" s="159"/>
      <c r="G4" s="159"/>
      <c r="H4" s="159"/>
    </row>
    <row r="5" spans="2:8" ht="24" customHeight="1" x14ac:dyDescent="0.3">
      <c r="B5" s="126" t="s">
        <v>2</v>
      </c>
      <c r="C5" s="59" t="s">
        <v>3</v>
      </c>
      <c r="E5" s="62" t="s">
        <v>4</v>
      </c>
      <c r="F5" s="63" t="s">
        <v>5</v>
      </c>
      <c r="G5" s="63" t="s">
        <v>6</v>
      </c>
      <c r="H5" s="63" t="s">
        <v>7</v>
      </c>
    </row>
    <row r="6" spans="2:8" ht="18" customHeight="1" x14ac:dyDescent="0.3">
      <c r="C6" s="64"/>
      <c r="E6" s="65" t="s">
        <v>8</v>
      </c>
      <c r="F6" s="66" t="s">
        <v>9</v>
      </c>
      <c r="G6" s="66">
        <v>20</v>
      </c>
      <c r="H6" s="66" t="s">
        <v>10</v>
      </c>
    </row>
    <row r="7" spans="2:8" ht="18" customHeight="1" x14ac:dyDescent="0.3">
      <c r="B7" s="126" t="s">
        <v>11</v>
      </c>
      <c r="C7" s="59" t="s">
        <v>12</v>
      </c>
      <c r="E7" s="67" t="s">
        <v>13</v>
      </c>
      <c r="F7" s="66" t="s">
        <v>9</v>
      </c>
      <c r="G7" s="66">
        <v>10</v>
      </c>
      <c r="H7" s="66" t="s">
        <v>10</v>
      </c>
    </row>
    <row r="8" spans="2:8" ht="18" customHeight="1" x14ac:dyDescent="0.3">
      <c r="E8" s="65" t="s">
        <v>14</v>
      </c>
      <c r="F8" s="66" t="s">
        <v>9</v>
      </c>
      <c r="G8" s="66">
        <v>10</v>
      </c>
      <c r="H8" s="66" t="s">
        <v>10</v>
      </c>
    </row>
    <row r="9" spans="2:8" ht="18" customHeight="1" x14ac:dyDescent="0.3">
      <c r="B9" s="161" t="s">
        <v>15</v>
      </c>
      <c r="C9" s="160" t="s">
        <v>16</v>
      </c>
      <c r="E9" s="65" t="s">
        <v>17</v>
      </c>
      <c r="F9" s="66" t="s">
        <v>9</v>
      </c>
      <c r="G9" s="66">
        <v>10</v>
      </c>
      <c r="H9" s="66" t="s">
        <v>10</v>
      </c>
    </row>
    <row r="10" spans="2:8" ht="18" customHeight="1" x14ac:dyDescent="0.3">
      <c r="B10" s="161"/>
      <c r="C10" s="160"/>
      <c r="E10" s="65" t="s">
        <v>18</v>
      </c>
      <c r="F10" s="66" t="s">
        <v>9</v>
      </c>
      <c r="G10" s="66">
        <v>20</v>
      </c>
      <c r="H10" s="66" t="s">
        <v>10</v>
      </c>
    </row>
    <row r="11" spans="2:8" ht="18" customHeight="1" x14ac:dyDescent="0.3">
      <c r="B11" s="161"/>
      <c r="C11" s="160"/>
      <c r="E11" s="65" t="s">
        <v>19</v>
      </c>
      <c r="F11" s="66" t="s">
        <v>9</v>
      </c>
      <c r="G11" s="66">
        <v>10</v>
      </c>
      <c r="H11" s="66" t="s">
        <v>10</v>
      </c>
    </row>
    <row r="12" spans="2:8" ht="18" customHeight="1" x14ac:dyDescent="0.3">
      <c r="B12" s="161"/>
      <c r="C12" s="160"/>
      <c r="E12" s="68"/>
      <c r="F12" s="69" t="s">
        <v>20</v>
      </c>
      <c r="G12" s="69">
        <f>SUM(G6:G11)</f>
        <v>80</v>
      </c>
      <c r="H12" s="66"/>
    </row>
    <row r="13" spans="2:8" ht="18" customHeight="1" x14ac:dyDescent="0.3">
      <c r="E13" s="65" t="s">
        <v>21</v>
      </c>
      <c r="F13" s="66" t="s">
        <v>22</v>
      </c>
      <c r="G13" s="66">
        <v>20</v>
      </c>
      <c r="H13" s="66" t="s">
        <v>10</v>
      </c>
    </row>
    <row r="14" spans="2:8" ht="18" customHeight="1" x14ac:dyDescent="0.3">
      <c r="B14" s="161" t="s">
        <v>23</v>
      </c>
      <c r="C14" s="160" t="s">
        <v>24</v>
      </c>
      <c r="E14" s="65" t="s">
        <v>25</v>
      </c>
      <c r="F14" s="66" t="s">
        <v>22</v>
      </c>
      <c r="G14" s="66">
        <v>10</v>
      </c>
      <c r="H14" s="66" t="s">
        <v>10</v>
      </c>
    </row>
    <row r="15" spans="2:8" ht="18" customHeight="1" x14ac:dyDescent="0.3">
      <c r="B15" s="161"/>
      <c r="C15" s="160"/>
      <c r="E15" s="67" t="s">
        <v>26</v>
      </c>
      <c r="F15" s="66" t="s">
        <v>22</v>
      </c>
      <c r="G15" s="66">
        <v>10</v>
      </c>
      <c r="H15" s="66" t="s">
        <v>10</v>
      </c>
    </row>
    <row r="16" spans="2:8" ht="18" customHeight="1" x14ac:dyDescent="0.3">
      <c r="B16" s="161"/>
      <c r="C16" s="160"/>
      <c r="E16" s="65" t="s">
        <v>27</v>
      </c>
      <c r="F16" s="66" t="s">
        <v>22</v>
      </c>
      <c r="G16" s="66">
        <v>20</v>
      </c>
      <c r="H16" s="66" t="s">
        <v>10</v>
      </c>
    </row>
    <row r="17" spans="2:8" ht="18" customHeight="1" x14ac:dyDescent="0.3">
      <c r="E17" s="65" t="s">
        <v>28</v>
      </c>
      <c r="F17" s="66" t="s">
        <v>22</v>
      </c>
      <c r="G17" s="66">
        <v>10</v>
      </c>
      <c r="H17" s="66" t="s">
        <v>10</v>
      </c>
    </row>
    <row r="18" spans="2:8" ht="18" customHeight="1" x14ac:dyDescent="0.3">
      <c r="B18" s="126" t="s">
        <v>29</v>
      </c>
      <c r="C18" s="60" t="s">
        <v>30</v>
      </c>
      <c r="E18" s="65" t="s">
        <v>31</v>
      </c>
      <c r="F18" s="66" t="s">
        <v>22</v>
      </c>
      <c r="G18" s="66">
        <v>10</v>
      </c>
      <c r="H18" s="66" t="s">
        <v>10</v>
      </c>
    </row>
    <row r="19" spans="2:8" ht="18" customHeight="1" x14ac:dyDescent="0.3">
      <c r="E19" s="65"/>
      <c r="F19" s="69" t="s">
        <v>20</v>
      </c>
      <c r="G19" s="69">
        <f>SUM(G13:G18)</f>
        <v>80</v>
      </c>
      <c r="H19" s="66"/>
    </row>
    <row r="20" spans="2:8" ht="18" customHeight="1" x14ac:dyDescent="0.3">
      <c r="B20" s="161" t="s">
        <v>32</v>
      </c>
      <c r="C20" s="160" t="s">
        <v>33</v>
      </c>
      <c r="E20" s="65" t="s">
        <v>34</v>
      </c>
      <c r="F20" s="66" t="s">
        <v>35</v>
      </c>
      <c r="G20" s="66">
        <v>10</v>
      </c>
      <c r="H20" s="66" t="s">
        <v>10</v>
      </c>
    </row>
    <row r="21" spans="2:8" ht="18" customHeight="1" x14ac:dyDescent="0.3">
      <c r="B21" s="161"/>
      <c r="C21" s="160"/>
      <c r="E21" s="65" t="s">
        <v>36</v>
      </c>
      <c r="F21" s="66" t="s">
        <v>35</v>
      </c>
      <c r="G21" s="66">
        <v>20</v>
      </c>
      <c r="H21" s="66" t="s">
        <v>10</v>
      </c>
    </row>
    <row r="22" spans="2:8" ht="18" customHeight="1" x14ac:dyDescent="0.3">
      <c r="B22" s="161"/>
      <c r="C22" s="160"/>
      <c r="E22" s="65" t="s">
        <v>37</v>
      </c>
      <c r="F22" s="66" t="s">
        <v>35</v>
      </c>
      <c r="G22" s="66">
        <v>10</v>
      </c>
      <c r="H22" s="66" t="s">
        <v>10</v>
      </c>
    </row>
    <row r="23" spans="2:8" ht="18" customHeight="1" x14ac:dyDescent="0.3">
      <c r="E23" s="65" t="s">
        <v>38</v>
      </c>
      <c r="F23" s="66" t="s">
        <v>35</v>
      </c>
      <c r="G23" s="66">
        <v>10</v>
      </c>
      <c r="H23" s="66" t="s">
        <v>10</v>
      </c>
    </row>
    <row r="24" spans="2:8" ht="18" customHeight="1" x14ac:dyDescent="0.3">
      <c r="C24" s="157" t="s">
        <v>39</v>
      </c>
      <c r="D24" s="85"/>
      <c r="E24" s="65" t="s">
        <v>40</v>
      </c>
      <c r="F24" s="66" t="s">
        <v>35</v>
      </c>
      <c r="G24" s="66">
        <v>20</v>
      </c>
      <c r="H24" s="66" t="s">
        <v>10</v>
      </c>
    </row>
    <row r="25" spans="2:8" ht="18" customHeight="1" x14ac:dyDescent="0.3">
      <c r="C25" s="157"/>
      <c r="D25" s="85"/>
      <c r="E25" s="65"/>
      <c r="F25" s="69" t="s">
        <v>20</v>
      </c>
      <c r="G25" s="69">
        <f>SUM(G20:G24)</f>
        <v>70</v>
      </c>
      <c r="H25" s="66"/>
    </row>
    <row r="26" spans="2:8" ht="18" customHeight="1" x14ac:dyDescent="0.3">
      <c r="B26" s="127"/>
      <c r="C26" s="157"/>
      <c r="D26" s="85"/>
      <c r="E26" s="65"/>
      <c r="F26" s="66"/>
      <c r="G26" s="66"/>
      <c r="H26" s="66"/>
    </row>
    <row r="27" spans="2:8" ht="18" customHeight="1" x14ac:dyDescent="0.3">
      <c r="B27" s="127"/>
      <c r="D27" s="85"/>
      <c r="E27" s="65" t="s">
        <v>41</v>
      </c>
      <c r="F27" s="66" t="s">
        <v>42</v>
      </c>
      <c r="G27" s="66">
        <v>10</v>
      </c>
      <c r="H27" s="66" t="s">
        <v>10</v>
      </c>
    </row>
    <row r="28" spans="2:8" ht="18" customHeight="1" x14ac:dyDescent="0.3">
      <c r="B28" s="127"/>
      <c r="D28" s="85"/>
      <c r="E28" s="65" t="s">
        <v>43</v>
      </c>
      <c r="F28" s="66" t="s">
        <v>42</v>
      </c>
      <c r="G28" s="66">
        <v>20</v>
      </c>
      <c r="H28" s="66" t="s">
        <v>10</v>
      </c>
    </row>
    <row r="29" spans="2:8" ht="18" customHeight="1" x14ac:dyDescent="0.3">
      <c r="B29" s="127"/>
      <c r="D29" s="85"/>
      <c r="E29" s="65" t="s">
        <v>44</v>
      </c>
      <c r="F29" s="66" t="s">
        <v>42</v>
      </c>
      <c r="G29" s="66">
        <v>10</v>
      </c>
      <c r="H29" s="66" t="s">
        <v>10</v>
      </c>
    </row>
    <row r="30" spans="2:8" ht="18" customHeight="1" x14ac:dyDescent="0.3">
      <c r="E30" s="65" t="s">
        <v>45</v>
      </c>
      <c r="F30" s="66" t="s">
        <v>42</v>
      </c>
      <c r="G30" s="66">
        <v>10</v>
      </c>
      <c r="H30" s="66" t="s">
        <v>10</v>
      </c>
    </row>
    <row r="31" spans="2:8" ht="18" customHeight="1" x14ac:dyDescent="0.3">
      <c r="E31" s="65" t="s">
        <v>46</v>
      </c>
      <c r="F31" s="66" t="s">
        <v>42</v>
      </c>
      <c r="G31" s="66"/>
      <c r="H31" s="66" t="s">
        <v>10</v>
      </c>
    </row>
    <row r="32" spans="2:8" ht="18" customHeight="1" x14ac:dyDescent="0.3">
      <c r="E32" s="65" t="s">
        <v>47</v>
      </c>
      <c r="F32" s="66" t="s">
        <v>42</v>
      </c>
      <c r="G32" s="66"/>
      <c r="H32" s="66" t="s">
        <v>10</v>
      </c>
    </row>
    <row r="33" spans="4:8" ht="18" customHeight="1" x14ac:dyDescent="0.3">
      <c r="E33" s="65"/>
      <c r="F33" s="69" t="s">
        <v>20</v>
      </c>
      <c r="G33" s="69">
        <f>SUM(G26:G30)</f>
        <v>50</v>
      </c>
      <c r="H33" s="66"/>
    </row>
    <row r="34" spans="4:8" ht="18" customHeight="1" x14ac:dyDescent="0.3">
      <c r="E34" s="65"/>
      <c r="F34" s="66"/>
      <c r="G34" s="66"/>
      <c r="H34" s="66"/>
    </row>
    <row r="35" spans="4:8" ht="18" customHeight="1" x14ac:dyDescent="0.3">
      <c r="E35" s="65"/>
      <c r="F35" s="69" t="s">
        <v>48</v>
      </c>
      <c r="G35" s="69">
        <f>SUM(G33,G25,G19,G12)</f>
        <v>280</v>
      </c>
      <c r="H35" s="66"/>
    </row>
    <row r="42" spans="4:8" ht="18" customHeight="1" x14ac:dyDescent="0.3">
      <c r="D42" s="70"/>
      <c r="F42" s="71"/>
      <c r="G42" s="71"/>
      <c r="H42" s="71"/>
    </row>
    <row r="43" spans="4:8" ht="18" customHeight="1" x14ac:dyDescent="0.3">
      <c r="D43" s="70"/>
      <c r="E43" s="71"/>
      <c r="F43" s="71"/>
      <c r="G43" s="71"/>
      <c r="H43" s="71"/>
    </row>
    <row r="44" spans="4:8" ht="18" customHeight="1" x14ac:dyDescent="0.3">
      <c r="D44" s="70"/>
      <c r="E44" s="71"/>
      <c r="F44" s="71"/>
      <c r="G44" s="71"/>
      <c r="H44" s="71"/>
    </row>
  </sheetData>
  <mergeCells count="9">
    <mergeCell ref="C24:C26"/>
    <mergeCell ref="B1:H2"/>
    <mergeCell ref="E3:H4"/>
    <mergeCell ref="C20:C22"/>
    <mergeCell ref="C14:C16"/>
    <mergeCell ref="C9:C12"/>
    <mergeCell ref="B9:B12"/>
    <mergeCell ref="B14:B16"/>
    <mergeCell ref="B20:B22"/>
  </mergeCells>
  <phoneticPr fontId="26" type="noConversion"/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8445F-5463-4A63-98E1-4D1E587DDD96}">
  <sheetPr>
    <pageSetUpPr fitToPage="1"/>
  </sheetPr>
  <dimension ref="B1:N30"/>
  <sheetViews>
    <sheetView showGridLines="0" tabSelected="1" zoomScale="80" zoomScaleNormal="80" workbookViewId="0">
      <selection activeCell="E12" sqref="E12"/>
    </sheetView>
  </sheetViews>
  <sheetFormatPr defaultColWidth="9.109375" defaultRowHeight="18" customHeight="1" x14ac:dyDescent="0.3"/>
  <cols>
    <col min="1" max="1" width="3.6640625" style="82" customWidth="1"/>
    <col min="2" max="2" width="41.6640625" style="81" customWidth="1"/>
    <col min="3" max="4" width="16.6640625" style="73" customWidth="1"/>
    <col min="5" max="5" width="16.6640625" style="79" customWidth="1"/>
    <col min="6" max="6" width="7.44140625" style="72" customWidth="1"/>
    <col min="7" max="7" width="17" style="82" customWidth="1"/>
    <col min="8" max="8" width="20.6640625" style="82" customWidth="1"/>
    <col min="9" max="9" width="1.44140625" style="82" customWidth="1"/>
    <col min="10" max="10" width="19.44140625" style="82" customWidth="1"/>
    <col min="11" max="11" width="17.33203125" style="82" customWidth="1"/>
    <col min="12" max="12" width="12.77734375" style="82" customWidth="1"/>
    <col min="13" max="16384" width="9.109375" style="82"/>
  </cols>
  <sheetData>
    <row r="1" spans="2:14" ht="23.4" customHeight="1" thickBot="1" x14ac:dyDescent="0.35">
      <c r="B1" s="162" t="s">
        <v>49</v>
      </c>
      <c r="C1" s="162"/>
      <c r="D1" s="162"/>
      <c r="E1" s="162"/>
      <c r="F1" s="162"/>
      <c r="G1" s="162"/>
      <c r="H1" s="162"/>
      <c r="I1" s="162"/>
      <c r="J1" s="162"/>
    </row>
    <row r="2" spans="2:14" s="87" customFormat="1" ht="18" customHeight="1" x14ac:dyDescent="0.25">
      <c r="B2" s="174" t="s">
        <v>50</v>
      </c>
      <c r="C2" s="175"/>
      <c r="D2" s="93" t="s">
        <v>51</v>
      </c>
      <c r="E2" s="93" t="s">
        <v>52</v>
      </c>
      <c r="F2" s="86" t="s">
        <v>53</v>
      </c>
      <c r="G2" s="93" t="s">
        <v>54</v>
      </c>
      <c r="H2" s="93"/>
      <c r="I2" s="112"/>
      <c r="J2" s="94"/>
    </row>
    <row r="3" spans="2:14" s="88" customFormat="1" ht="18" customHeight="1" x14ac:dyDescent="0.25">
      <c r="B3" s="109"/>
      <c r="C3" s="110"/>
      <c r="D3" s="75">
        <v>400</v>
      </c>
      <c r="E3" s="74">
        <v>400</v>
      </c>
      <c r="F3" s="74">
        <f>D3</f>
        <v>400</v>
      </c>
      <c r="G3" s="74">
        <f>D3</f>
        <v>400</v>
      </c>
      <c r="H3" s="76"/>
      <c r="I3" s="76"/>
      <c r="J3" s="91"/>
    </row>
    <row r="4" spans="2:14" s="87" customFormat="1" ht="18" customHeight="1" x14ac:dyDescent="0.25">
      <c r="B4" s="176"/>
      <c r="C4" s="177"/>
      <c r="D4" s="119"/>
      <c r="E4" s="119"/>
      <c r="F4" s="120"/>
      <c r="G4" s="121"/>
      <c r="H4" s="119"/>
      <c r="I4" s="119"/>
      <c r="J4" s="122"/>
    </row>
    <row r="5" spans="2:14" ht="18" customHeight="1" thickBot="1" x14ac:dyDescent="0.35">
      <c r="B5" s="178"/>
      <c r="C5" s="179"/>
      <c r="D5" s="123"/>
      <c r="E5" s="124"/>
      <c r="F5" s="123"/>
      <c r="G5" s="124"/>
      <c r="H5" s="124"/>
      <c r="I5" s="124"/>
      <c r="J5" s="125"/>
    </row>
    <row r="6" spans="2:14" ht="7.35" customHeight="1" thickBot="1" x14ac:dyDescent="0.35"/>
    <row r="7" spans="2:14" ht="18" customHeight="1" thickTop="1" x14ac:dyDescent="0.3">
      <c r="B7" s="92" t="s">
        <v>55</v>
      </c>
      <c r="C7" s="83" t="s">
        <v>56</v>
      </c>
      <c r="D7" s="83" t="s">
        <v>57</v>
      </c>
      <c r="E7" s="99" t="s">
        <v>58</v>
      </c>
      <c r="F7" s="82"/>
      <c r="G7" s="185" t="s">
        <v>59</v>
      </c>
      <c r="H7" s="186"/>
      <c r="I7" s="186"/>
      <c r="J7" s="187"/>
      <c r="L7" s="77"/>
    </row>
    <row r="8" spans="2:14" ht="18" customHeight="1" x14ac:dyDescent="0.3">
      <c r="B8" s="95" t="s">
        <v>60</v>
      </c>
      <c r="C8" s="84"/>
      <c r="D8" s="84">
        <v>1</v>
      </c>
      <c r="E8" s="100">
        <v>20</v>
      </c>
      <c r="F8" s="77"/>
      <c r="G8" s="188"/>
      <c r="H8" s="189"/>
      <c r="I8" s="189"/>
      <c r="J8" s="190"/>
      <c r="L8" s="78"/>
    </row>
    <row r="9" spans="2:14" ht="18" customHeight="1" x14ac:dyDescent="0.3">
      <c r="B9" s="96" t="s">
        <v>61</v>
      </c>
      <c r="C9" s="74">
        <v>1</v>
      </c>
      <c r="D9" s="151">
        <v>1</v>
      </c>
      <c r="E9" s="101">
        <f>D9*E8</f>
        <v>20</v>
      </c>
      <c r="G9" s="193" t="s">
        <v>62</v>
      </c>
      <c r="J9" s="194" t="s">
        <v>63</v>
      </c>
    </row>
    <row r="10" spans="2:14" ht="18" customHeight="1" x14ac:dyDescent="0.3">
      <c r="B10" s="96" t="s">
        <v>64</v>
      </c>
      <c r="C10" s="74">
        <v>2</v>
      </c>
      <c r="D10" s="151">
        <v>1</v>
      </c>
      <c r="E10" s="102">
        <v>9</v>
      </c>
      <c r="G10" s="193"/>
      <c r="H10" s="75"/>
      <c r="I10" s="76"/>
      <c r="J10" s="194"/>
    </row>
    <row r="11" spans="2:14" ht="18" customHeight="1" x14ac:dyDescent="0.3">
      <c r="B11" s="96" t="s">
        <v>65</v>
      </c>
      <c r="C11" s="165" t="s">
        <v>142</v>
      </c>
      <c r="D11" s="198"/>
      <c r="E11" s="103">
        <v>5</v>
      </c>
      <c r="G11" s="195" t="s">
        <v>66</v>
      </c>
      <c r="H11" s="196"/>
      <c r="I11" s="196"/>
      <c r="J11" s="197"/>
    </row>
    <row r="12" spans="2:14" ht="18" customHeight="1" x14ac:dyDescent="0.3">
      <c r="B12" s="96"/>
      <c r="C12" s="74"/>
      <c r="D12" s="151"/>
      <c r="E12" s="104"/>
      <c r="F12" s="82"/>
      <c r="G12" s="180" t="s">
        <v>67</v>
      </c>
      <c r="H12" s="159"/>
      <c r="I12" s="159"/>
      <c r="J12" s="181"/>
    </row>
    <row r="13" spans="2:14" ht="18" customHeight="1" thickBot="1" x14ac:dyDescent="0.35">
      <c r="B13" s="96" t="s">
        <v>68</v>
      </c>
      <c r="C13" s="74">
        <v>1</v>
      </c>
      <c r="D13" s="151" t="s">
        <v>69</v>
      </c>
      <c r="E13" s="103">
        <v>42</v>
      </c>
      <c r="F13" s="82"/>
      <c r="G13" s="182"/>
      <c r="H13" s="183"/>
      <c r="I13" s="183"/>
      <c r="J13" s="184"/>
    </row>
    <row r="14" spans="2:14" ht="18" customHeight="1" thickTop="1" x14ac:dyDescent="0.3">
      <c r="B14" s="96" t="s">
        <v>70</v>
      </c>
      <c r="C14" s="74">
        <v>1</v>
      </c>
      <c r="D14" s="151" t="s">
        <v>69</v>
      </c>
      <c r="E14" s="103">
        <v>14</v>
      </c>
      <c r="F14" s="82"/>
      <c r="G14" s="89"/>
      <c r="H14" s="89"/>
      <c r="I14" s="89"/>
      <c r="J14" s="89"/>
    </row>
    <row r="15" spans="2:14" ht="8.4" customHeight="1" thickBot="1" x14ac:dyDescent="0.35">
      <c r="B15" s="97"/>
      <c r="C15" s="76"/>
      <c r="D15" s="76"/>
      <c r="E15" s="104"/>
      <c r="F15" s="85"/>
      <c r="M15" s="90"/>
      <c r="N15" s="90"/>
    </row>
    <row r="16" spans="2:14" ht="18" customHeight="1" x14ac:dyDescent="0.3">
      <c r="B16" s="92" t="s">
        <v>71</v>
      </c>
      <c r="C16" s="83" t="s">
        <v>72</v>
      </c>
      <c r="D16" s="83" t="s">
        <v>57</v>
      </c>
      <c r="E16" s="99" t="s">
        <v>73</v>
      </c>
      <c r="F16" s="82"/>
      <c r="G16" s="165"/>
      <c r="H16" s="165"/>
      <c r="I16" s="151"/>
      <c r="J16" s="172" t="s">
        <v>74</v>
      </c>
    </row>
    <row r="17" spans="2:12" ht="18" customHeight="1" x14ac:dyDescent="0.3">
      <c r="B17" s="95" t="s">
        <v>60</v>
      </c>
      <c r="C17" s="84"/>
      <c r="D17" s="84">
        <v>1</v>
      </c>
      <c r="E17" s="100">
        <v>6</v>
      </c>
      <c r="F17" s="82"/>
      <c r="G17" s="165"/>
      <c r="H17" s="165"/>
      <c r="I17" s="151"/>
      <c r="J17" s="173"/>
    </row>
    <row r="18" spans="2:12" ht="18" customHeight="1" thickBot="1" x14ac:dyDescent="0.35">
      <c r="B18" s="98" t="s">
        <v>75</v>
      </c>
      <c r="C18" s="75">
        <v>2</v>
      </c>
      <c r="D18" s="73">
        <v>1</v>
      </c>
      <c r="E18" s="101">
        <v>20</v>
      </c>
      <c r="F18" s="82"/>
      <c r="G18" s="113"/>
      <c r="H18" s="113"/>
      <c r="I18" s="113"/>
      <c r="J18" s="111">
        <v>36.200000000000003</v>
      </c>
    </row>
    <row r="19" spans="2:12" ht="18" customHeight="1" x14ac:dyDescent="0.3">
      <c r="B19" s="98" t="s">
        <v>76</v>
      </c>
      <c r="C19" s="75">
        <v>6</v>
      </c>
      <c r="D19" s="73">
        <v>1</v>
      </c>
      <c r="E19" s="102">
        <v>6</v>
      </c>
      <c r="F19" s="82"/>
      <c r="G19" s="166"/>
      <c r="H19" s="166"/>
      <c r="I19" s="152"/>
    </row>
    <row r="20" spans="2:12" ht="18" customHeight="1" x14ac:dyDescent="0.3">
      <c r="B20" s="98" t="s">
        <v>77</v>
      </c>
      <c r="C20" s="75">
        <v>4</v>
      </c>
      <c r="D20" s="73">
        <v>1</v>
      </c>
      <c r="E20" s="102">
        <f>D20*E19</f>
        <v>6</v>
      </c>
      <c r="F20" s="82"/>
      <c r="G20" s="114"/>
      <c r="H20" s="114"/>
      <c r="I20" s="114"/>
    </row>
    <row r="21" spans="2:12" ht="18" customHeight="1" x14ac:dyDescent="0.3">
      <c r="B21" s="98" t="s">
        <v>78</v>
      </c>
      <c r="C21" s="75">
        <v>4</v>
      </c>
      <c r="D21" s="73">
        <v>1</v>
      </c>
      <c r="E21" s="102">
        <f>D21*E20</f>
        <v>6</v>
      </c>
      <c r="F21" s="82"/>
      <c r="G21" s="167"/>
      <c r="H21" s="167"/>
      <c r="I21" s="153"/>
    </row>
    <row r="22" spans="2:12" ht="18" customHeight="1" x14ac:dyDescent="0.3">
      <c r="B22" s="105" t="s">
        <v>79</v>
      </c>
      <c r="C22" s="106">
        <v>6</v>
      </c>
      <c r="D22" s="107">
        <v>1</v>
      </c>
      <c r="E22" s="108">
        <f>D22*E21</f>
        <v>6</v>
      </c>
      <c r="F22" s="82"/>
      <c r="G22" s="115"/>
      <c r="H22" s="115"/>
      <c r="I22" s="115"/>
    </row>
    <row r="23" spans="2:12" ht="24" customHeight="1" thickBot="1" x14ac:dyDescent="0.35">
      <c r="B23" s="82"/>
      <c r="C23" s="82"/>
      <c r="D23" s="82"/>
      <c r="E23" s="82"/>
      <c r="F23" s="82"/>
    </row>
    <row r="24" spans="2:12" ht="18" customHeight="1" x14ac:dyDescent="0.3">
      <c r="B24" s="168" t="s">
        <v>80</v>
      </c>
      <c r="C24" s="169"/>
      <c r="D24" s="169"/>
      <c r="E24" s="169"/>
      <c r="F24" s="169"/>
      <c r="G24" s="169"/>
      <c r="H24" s="169"/>
      <c r="I24" s="117"/>
      <c r="J24" s="236">
        <f>J27</f>
        <v>40724.911249999997</v>
      </c>
      <c r="K24" s="239" t="s">
        <v>141</v>
      </c>
      <c r="L24" s="240">
        <f>'Kalkul- 1. semester'!I10+'Kalkul-2. semester'!I10+'Kalkul-3. semester'!I10+'Kalkul-4. semester'!I10</f>
        <v>94800</v>
      </c>
    </row>
    <row r="25" spans="2:12" ht="18" customHeight="1" x14ac:dyDescent="0.3">
      <c r="B25" s="170"/>
      <c r="C25" s="171"/>
      <c r="D25" s="171"/>
      <c r="E25" s="171"/>
      <c r="F25" s="171"/>
      <c r="G25" s="171"/>
      <c r="H25" s="171"/>
      <c r="I25" s="118"/>
      <c r="J25" s="237"/>
      <c r="K25" s="241"/>
      <c r="L25" s="242"/>
    </row>
    <row r="26" spans="2:12" ht="18" customHeight="1" thickBot="1" x14ac:dyDescent="0.35">
      <c r="B26" s="191" t="s">
        <v>81</v>
      </c>
      <c r="C26" s="192"/>
      <c r="D26" s="136" t="s">
        <v>51</v>
      </c>
      <c r="E26" s="136" t="s">
        <v>52</v>
      </c>
      <c r="F26" s="137" t="s">
        <v>53</v>
      </c>
      <c r="G26" s="136" t="s">
        <v>54</v>
      </c>
      <c r="H26" s="136"/>
      <c r="I26" s="118"/>
      <c r="J26" s="238"/>
      <c r="K26" s="243"/>
      <c r="L26" s="244"/>
    </row>
    <row r="27" spans="2:12" ht="28.8" customHeight="1" thickBot="1" x14ac:dyDescent="0.35">
      <c r="B27" s="163" t="s">
        <v>82</v>
      </c>
      <c r="C27" s="164"/>
      <c r="D27" s="138">
        <f>'Kalkul- 1. semester'!I51</f>
        <v>13826.703750000001</v>
      </c>
      <c r="E27" s="138">
        <f>'Kalkul-2. semester'!I50</f>
        <v>14808.795833333334</v>
      </c>
      <c r="F27" s="138">
        <f>'Kalkul-3. semester'!I49</f>
        <v>9401.9033333333318</v>
      </c>
      <c r="G27" s="138">
        <f>'Kalkul-4. semester'!I49</f>
        <v>2687.5083333333314</v>
      </c>
      <c r="H27" s="138"/>
      <c r="I27" s="139"/>
      <c r="J27" s="116">
        <f>SUM(D27:H27)</f>
        <v>40724.911249999997</v>
      </c>
    </row>
    <row r="28" spans="2:12" ht="18" customHeight="1" x14ac:dyDescent="0.3">
      <c r="B28" s="82"/>
      <c r="C28" s="82"/>
      <c r="D28" s="82"/>
      <c r="E28" s="82"/>
      <c r="F28" s="82"/>
      <c r="J28" s="235"/>
    </row>
    <row r="29" spans="2:12" ht="18" customHeight="1" x14ac:dyDescent="0.3">
      <c r="B29" s="82"/>
      <c r="C29" s="82"/>
      <c r="D29" s="82"/>
      <c r="E29" s="82"/>
      <c r="F29" s="82"/>
    </row>
    <row r="30" spans="2:12" ht="18" customHeight="1" x14ac:dyDescent="0.3">
      <c r="B30" s="82"/>
      <c r="C30" s="82"/>
      <c r="D30" s="82"/>
      <c r="E30" s="82"/>
      <c r="F30" s="82"/>
    </row>
  </sheetData>
  <mergeCells count="20">
    <mergeCell ref="G11:J11"/>
    <mergeCell ref="C11:D11"/>
    <mergeCell ref="L24:L26"/>
    <mergeCell ref="K24:K26"/>
    <mergeCell ref="B1:J1"/>
    <mergeCell ref="B27:C27"/>
    <mergeCell ref="G16:H17"/>
    <mergeCell ref="G19:H19"/>
    <mergeCell ref="G21:H21"/>
    <mergeCell ref="B24:H25"/>
    <mergeCell ref="J16:J17"/>
    <mergeCell ref="J24:J26"/>
    <mergeCell ref="B2:C2"/>
    <mergeCell ref="B4:C4"/>
    <mergeCell ref="B5:C5"/>
    <mergeCell ref="G12:J13"/>
    <mergeCell ref="G7:J8"/>
    <mergeCell ref="B26:C26"/>
    <mergeCell ref="G9:G10"/>
    <mergeCell ref="J9:J10"/>
  </mergeCells>
  <phoneticPr fontId="21" type="noConversion"/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69"/>
  <sheetViews>
    <sheetView showGridLines="0" topLeftCell="A11" zoomScale="66" zoomScaleNormal="66" workbookViewId="0">
      <selection activeCell="B3" sqref="B3:I54"/>
    </sheetView>
  </sheetViews>
  <sheetFormatPr defaultColWidth="8.88671875" defaultRowHeight="13.8" x14ac:dyDescent="0.3"/>
  <cols>
    <col min="1" max="1" width="3" style="1" customWidth="1"/>
    <col min="2" max="2" width="26.6640625" style="1" customWidth="1"/>
    <col min="3" max="8" width="12.6640625" style="1" customWidth="1"/>
    <col min="9" max="9" width="12.6640625" style="2" customWidth="1"/>
    <col min="10" max="10" width="7.44140625" style="1" customWidth="1"/>
    <col min="11" max="11" width="10.109375" style="1" customWidth="1"/>
    <col min="12" max="12" width="10.33203125" style="1" customWidth="1"/>
    <col min="13" max="13" width="6.44140625" style="1" customWidth="1"/>
    <col min="14" max="14" width="7.109375" style="1" customWidth="1"/>
    <col min="15" max="15" width="10.33203125" style="1" customWidth="1"/>
    <col min="16" max="16" width="11.44140625" style="1" customWidth="1"/>
    <col min="17" max="16384" width="8.88671875" style="1"/>
  </cols>
  <sheetData>
    <row r="1" spans="2:20" x14ac:dyDescent="0.3">
      <c r="B1" s="225" t="s">
        <v>83</v>
      </c>
      <c r="C1" s="225"/>
      <c r="D1" s="225"/>
      <c r="E1" s="225"/>
      <c r="F1" s="225"/>
      <c r="G1" s="225"/>
      <c r="H1" s="225"/>
      <c r="I1" s="225"/>
    </row>
    <row r="2" spans="2:20" x14ac:dyDescent="0.3">
      <c r="B2" s="4"/>
    </row>
    <row r="3" spans="2:20" x14ac:dyDescent="0.3">
      <c r="B3" s="225" t="s">
        <v>84</v>
      </c>
      <c r="C3" s="225"/>
      <c r="D3" s="225"/>
      <c r="E3" s="225"/>
      <c r="F3" s="225"/>
      <c r="G3" s="225"/>
      <c r="H3" s="225"/>
      <c r="I3" s="225"/>
      <c r="M3" s="3"/>
    </row>
    <row r="4" spans="2:20" x14ac:dyDescent="0.3">
      <c r="B4" s="229" t="s">
        <v>0</v>
      </c>
      <c r="C4" s="229"/>
      <c r="D4" s="229"/>
      <c r="E4" s="229"/>
      <c r="F4" s="229"/>
      <c r="G4" s="229"/>
      <c r="H4" s="229"/>
      <c r="I4" s="229"/>
      <c r="L4" s="4"/>
      <c r="M4" s="4"/>
      <c r="N4" s="4"/>
      <c r="O4" s="4"/>
    </row>
    <row r="5" spans="2:20" x14ac:dyDescent="0.3">
      <c r="B5" s="3"/>
      <c r="C5" s="230" t="s">
        <v>5</v>
      </c>
      <c r="D5" s="230"/>
      <c r="E5" s="230"/>
      <c r="F5" s="230"/>
      <c r="G5" s="47">
        <v>1</v>
      </c>
      <c r="H5" s="56">
        <f>'Ekonom. ukazovatele'!E8</f>
        <v>20</v>
      </c>
      <c r="I5" s="56">
        <f>'Ekonom. ukazovatele'!E10</f>
        <v>9</v>
      </c>
    </row>
    <row r="6" spans="2:20" ht="14.4" thickBot="1" x14ac:dyDescent="0.35">
      <c r="B6" s="3"/>
      <c r="C6" s="5"/>
      <c r="D6" s="5"/>
      <c r="E6" s="5"/>
      <c r="F6" s="5"/>
      <c r="G6" s="6"/>
      <c r="H6" s="56">
        <f>'Ekonom. ukazovatele'!E17</f>
        <v>6</v>
      </c>
      <c r="I6" s="245"/>
      <c r="K6" s="209"/>
      <c r="L6" s="209"/>
      <c r="M6" s="4"/>
    </row>
    <row r="7" spans="2:20" x14ac:dyDescent="0.3">
      <c r="B7" s="29" t="s">
        <v>85</v>
      </c>
      <c r="C7" s="204" t="s">
        <v>86</v>
      </c>
      <c r="D7" s="204"/>
      <c r="E7" s="204"/>
      <c r="F7" s="7"/>
      <c r="G7" s="7"/>
      <c r="H7" s="7"/>
      <c r="I7" s="8" t="s">
        <v>87</v>
      </c>
      <c r="K7" s="9"/>
    </row>
    <row r="8" spans="2:20" x14ac:dyDescent="0.3">
      <c r="B8" s="21" t="s">
        <v>88</v>
      </c>
      <c r="C8" s="231">
        <v>81</v>
      </c>
      <c r="D8" s="231"/>
      <c r="E8" s="231"/>
      <c r="F8" s="208"/>
      <c r="G8" s="208"/>
      <c r="H8" s="208"/>
      <c r="I8" s="30"/>
    </row>
    <row r="9" spans="2:20" x14ac:dyDescent="0.3">
      <c r="B9" s="31"/>
      <c r="C9" s="208" t="s">
        <v>89</v>
      </c>
      <c r="D9" s="208"/>
      <c r="E9" s="208"/>
      <c r="F9" s="208" t="s">
        <v>90</v>
      </c>
      <c r="G9" s="208"/>
      <c r="H9" s="208"/>
      <c r="I9" s="10"/>
      <c r="Q9" s="11"/>
      <c r="R9" s="11"/>
      <c r="S9" s="11"/>
      <c r="T9" s="11"/>
    </row>
    <row r="10" spans="2:20" ht="14.4" thickBot="1" x14ac:dyDescent="0.35">
      <c r="B10" s="32"/>
      <c r="C10" s="224">
        <f>'Ekonom. ukazovatele'!D3</f>
        <v>400</v>
      </c>
      <c r="D10" s="224"/>
      <c r="E10" s="224"/>
      <c r="F10" s="200">
        <f>C10*C8</f>
        <v>32400</v>
      </c>
      <c r="G10" s="200"/>
      <c r="H10" s="200"/>
      <c r="I10" s="53">
        <f>C8*C10</f>
        <v>32400</v>
      </c>
      <c r="K10" s="209"/>
      <c r="L10" s="209"/>
    </row>
    <row r="11" spans="2:20" x14ac:dyDescent="0.3">
      <c r="B11" s="29" t="s">
        <v>91</v>
      </c>
      <c r="C11" s="204"/>
      <c r="D11" s="204"/>
      <c r="E11" s="204"/>
      <c r="F11" s="204"/>
      <c r="G11" s="204"/>
      <c r="H11" s="204"/>
      <c r="I11" s="12"/>
      <c r="K11" s="9"/>
    </row>
    <row r="12" spans="2:20" x14ac:dyDescent="0.3">
      <c r="B12" s="227" t="s">
        <v>92</v>
      </c>
      <c r="C12" s="228"/>
      <c r="D12" s="228"/>
      <c r="E12" s="228"/>
      <c r="F12" s="228"/>
      <c r="G12" s="228"/>
      <c r="H12" s="228"/>
      <c r="I12" s="35">
        <v>100</v>
      </c>
    </row>
    <row r="13" spans="2:20" x14ac:dyDescent="0.3">
      <c r="B13" s="221" t="s">
        <v>93</v>
      </c>
      <c r="C13" s="222"/>
      <c r="D13" s="222"/>
      <c r="E13" s="222"/>
      <c r="F13" s="222"/>
      <c r="G13" s="222"/>
      <c r="H13" s="222"/>
      <c r="I13" s="46">
        <f>SUM(I14+I15+I22+I23)</f>
        <v>6858.5</v>
      </c>
    </row>
    <row r="14" spans="2:20" x14ac:dyDescent="0.3">
      <c r="B14" s="205" t="s">
        <v>94</v>
      </c>
      <c r="C14" s="206"/>
      <c r="D14" s="206"/>
      <c r="E14" s="206"/>
      <c r="F14" s="206"/>
      <c r="G14" s="206"/>
      <c r="H14" s="206"/>
      <c r="I14" s="34">
        <f>D41*H5+F41*I5</f>
        <v>3987</v>
      </c>
    </row>
    <row r="15" spans="2:20" x14ac:dyDescent="0.3">
      <c r="B15" s="202" t="s">
        <v>95</v>
      </c>
      <c r="C15" s="203"/>
      <c r="D15" s="203"/>
      <c r="E15" s="203"/>
      <c r="F15" s="13">
        <f>'Ekonom. ukazovatele'!E17</f>
        <v>6</v>
      </c>
      <c r="G15" s="14"/>
      <c r="H15" s="15"/>
      <c r="I15" s="35">
        <f>I17+I18+I19+I20+I21</f>
        <v>684.5</v>
      </c>
    </row>
    <row r="16" spans="2:20" x14ac:dyDescent="0.3">
      <c r="B16" s="140"/>
      <c r="E16" s="141" t="s">
        <v>96</v>
      </c>
      <c r="F16" s="142"/>
      <c r="G16" s="143" t="s">
        <v>139</v>
      </c>
      <c r="I16" s="24"/>
    </row>
    <row r="17" spans="2:16" x14ac:dyDescent="0.3">
      <c r="B17" s="144" t="s">
        <v>98</v>
      </c>
      <c r="E17" s="145">
        <f>C8/2</f>
        <v>40.5</v>
      </c>
      <c r="G17" s="141">
        <f>I5</f>
        <v>9</v>
      </c>
      <c r="H17" s="234" t="s">
        <v>140</v>
      </c>
      <c r="I17" s="23">
        <f>20+E17*G17</f>
        <v>384.5</v>
      </c>
    </row>
    <row r="18" spans="2:16" x14ac:dyDescent="0.3">
      <c r="B18" s="144" t="s">
        <v>76</v>
      </c>
      <c r="E18" s="145">
        <f>'Ekonom. ukazovatele'!C19</f>
        <v>6</v>
      </c>
      <c r="F18" s="146"/>
      <c r="G18" s="141">
        <v>15</v>
      </c>
      <c r="I18" s="23">
        <f>E18*$G$18</f>
        <v>90</v>
      </c>
      <c r="M18" s="199"/>
      <c r="N18" s="199"/>
      <c r="O18" s="199"/>
      <c r="P18" s="199"/>
    </row>
    <row r="19" spans="2:16" x14ac:dyDescent="0.3">
      <c r="B19" s="144" t="s">
        <v>77</v>
      </c>
      <c r="E19" s="147">
        <f>'Ekonom. ukazovatele'!C20</f>
        <v>4</v>
      </c>
      <c r="F19" s="146"/>
      <c r="G19" s="141">
        <v>15</v>
      </c>
      <c r="I19" s="23">
        <f t="shared" ref="I19:I21" si="0">E19*$G$18</f>
        <v>60</v>
      </c>
      <c r="M19" s="199"/>
      <c r="N19" s="199"/>
      <c r="O19" s="199"/>
      <c r="P19" s="199"/>
    </row>
    <row r="20" spans="2:16" x14ac:dyDescent="0.3">
      <c r="B20" s="144" t="s">
        <v>99</v>
      </c>
      <c r="E20" s="147">
        <f>'Ekonom. ukazovatele'!C21</f>
        <v>4</v>
      </c>
      <c r="F20" s="146"/>
      <c r="G20" s="141">
        <v>15</v>
      </c>
      <c r="I20" s="23">
        <f t="shared" si="0"/>
        <v>60</v>
      </c>
      <c r="M20" s="199"/>
      <c r="N20" s="199"/>
      <c r="O20" s="199"/>
      <c r="P20" s="199"/>
    </row>
    <row r="21" spans="2:16" x14ac:dyDescent="0.3">
      <c r="B21" s="144" t="s">
        <v>100</v>
      </c>
      <c r="E21" s="147">
        <f>'Ekonom. ukazovatele'!C22</f>
        <v>6</v>
      </c>
      <c r="F21" s="16"/>
      <c r="G21" s="141">
        <v>15</v>
      </c>
      <c r="I21" s="23">
        <f t="shared" si="0"/>
        <v>90</v>
      </c>
      <c r="M21" s="199"/>
      <c r="N21" s="199"/>
      <c r="O21" s="199"/>
      <c r="P21" s="199"/>
    </row>
    <row r="22" spans="2:16" x14ac:dyDescent="0.3">
      <c r="B22" s="205" t="s">
        <v>101</v>
      </c>
      <c r="C22" s="206"/>
      <c r="D22" s="206"/>
      <c r="E22" s="206"/>
      <c r="F22" s="206"/>
      <c r="G22" s="17" t="s">
        <v>102</v>
      </c>
      <c r="H22" s="80">
        <f>'Ekonom. ukazovatele'!E10</f>
        <v>9</v>
      </c>
      <c r="I22" s="34">
        <f>F41*H22</f>
        <v>2187</v>
      </c>
      <c r="M22" s="199"/>
      <c r="N22" s="199"/>
      <c r="O22" s="199"/>
      <c r="P22" s="199"/>
    </row>
    <row r="23" spans="2:16" x14ac:dyDescent="0.3">
      <c r="B23" s="39" t="s">
        <v>103</v>
      </c>
      <c r="C23" s="15"/>
      <c r="D23" s="15"/>
      <c r="E23" s="15"/>
      <c r="F23" s="15"/>
      <c r="G23" s="15"/>
      <c r="H23" s="15"/>
      <c r="I23" s="35">
        <f>I25+I26+I28</f>
        <v>0</v>
      </c>
    </row>
    <row r="24" spans="2:16" x14ac:dyDescent="0.3">
      <c r="B24" s="21"/>
      <c r="G24" s="156" t="s">
        <v>104</v>
      </c>
      <c r="H24" s="143" t="s">
        <v>105</v>
      </c>
      <c r="I24" s="23"/>
    </row>
    <row r="25" spans="2:16" x14ac:dyDescent="0.3">
      <c r="B25" s="40" t="s">
        <v>106</v>
      </c>
      <c r="C25" s="208"/>
      <c r="D25" s="208"/>
      <c r="E25" s="208"/>
      <c r="F25" s="208"/>
      <c r="G25" s="155">
        <f>'Ekonom. ukazovatele'!E13</f>
        <v>42</v>
      </c>
      <c r="H25" s="155">
        <v>0</v>
      </c>
      <c r="I25" s="23">
        <f>G25*H25</f>
        <v>0</v>
      </c>
    </row>
    <row r="26" spans="2:16" x14ac:dyDescent="0.3">
      <c r="B26" s="40" t="s">
        <v>107</v>
      </c>
      <c r="C26" s="208"/>
      <c r="D26" s="208"/>
      <c r="E26" s="208"/>
      <c r="F26" s="208"/>
      <c r="G26" s="155">
        <f>'Ekonom. ukazovatele'!E14</f>
        <v>14</v>
      </c>
      <c r="H26" s="155">
        <v>0</v>
      </c>
      <c r="I26" s="23">
        <f t="shared" ref="I26:I28" si="1">G26*H26</f>
        <v>0</v>
      </c>
    </row>
    <row r="27" spans="2:16" x14ac:dyDescent="0.3">
      <c r="B27" s="40" t="s">
        <v>108</v>
      </c>
      <c r="C27" s="156"/>
      <c r="D27" s="156"/>
      <c r="E27" s="156"/>
      <c r="F27" s="156"/>
      <c r="G27" s="155"/>
      <c r="H27" s="155">
        <v>0</v>
      </c>
      <c r="I27" s="23"/>
    </row>
    <row r="28" spans="2:16" x14ac:dyDescent="0.3">
      <c r="B28" s="41" t="s">
        <v>109</v>
      </c>
      <c r="C28" s="18"/>
      <c r="D28" s="18"/>
      <c r="E28" s="19"/>
      <c r="F28" s="19"/>
      <c r="G28" s="20">
        <f>'Ekonom. ukazovatele'!E11</f>
        <v>5</v>
      </c>
      <c r="H28" s="20">
        <v>0</v>
      </c>
      <c r="I28" s="38">
        <f t="shared" si="1"/>
        <v>0</v>
      </c>
    </row>
    <row r="29" spans="2:16" x14ac:dyDescent="0.3">
      <c r="B29" s="21"/>
      <c r="C29" s="148"/>
      <c r="D29" s="148"/>
      <c r="E29" s="22"/>
      <c r="F29" s="22"/>
      <c r="G29" s="155"/>
      <c r="H29" s="155"/>
      <c r="I29" s="23"/>
    </row>
    <row r="30" spans="2:16" x14ac:dyDescent="0.3">
      <c r="B30" s="221" t="s">
        <v>110</v>
      </c>
      <c r="C30" s="222"/>
      <c r="D30" s="222"/>
      <c r="E30" s="222"/>
      <c r="F30" s="222"/>
      <c r="G30" s="222"/>
      <c r="H30" s="222"/>
      <c r="I30" s="24"/>
    </row>
    <row r="31" spans="2:16" x14ac:dyDescent="0.3">
      <c r="B31" s="207" t="s">
        <v>111</v>
      </c>
      <c r="C31" s="208"/>
      <c r="D31" s="149">
        <f>'Ekonom. ukazovatele'!J18</f>
        <v>36.200000000000003</v>
      </c>
      <c r="E31" s="22"/>
      <c r="F31" s="22"/>
      <c r="G31" s="22"/>
      <c r="H31" s="22"/>
      <c r="I31" s="24">
        <f>(I13*D31/100)</f>
        <v>2482.777</v>
      </c>
    </row>
    <row r="32" spans="2:16" ht="14.4" thickBot="1" x14ac:dyDescent="0.35">
      <c r="B32" s="215"/>
      <c r="C32" s="216"/>
      <c r="D32" s="216"/>
      <c r="E32" s="216"/>
      <c r="F32" s="216"/>
      <c r="G32" s="223" t="s">
        <v>112</v>
      </c>
      <c r="H32" s="223"/>
      <c r="I32" s="45">
        <f>SUM(I12+I13+I31)</f>
        <v>9441.277</v>
      </c>
    </row>
    <row r="33" spans="2:14" x14ac:dyDescent="0.3">
      <c r="B33" s="210" t="s">
        <v>113</v>
      </c>
      <c r="C33" s="211"/>
      <c r="D33" s="211"/>
      <c r="E33" s="211"/>
      <c r="F33" s="211"/>
      <c r="G33" s="15"/>
      <c r="H33" s="15"/>
      <c r="I33" s="33">
        <f>SUM(I35:I40)</f>
        <v>3987</v>
      </c>
    </row>
    <row r="34" spans="2:14" x14ac:dyDescent="0.3">
      <c r="B34" s="48" t="s">
        <v>114</v>
      </c>
      <c r="C34" s="9" t="s">
        <v>115</v>
      </c>
      <c r="D34" s="9" t="s">
        <v>116</v>
      </c>
      <c r="E34" s="3" t="s">
        <v>136</v>
      </c>
      <c r="F34" s="9" t="s">
        <v>117</v>
      </c>
      <c r="G34" s="9" t="s">
        <v>137</v>
      </c>
      <c r="H34" s="25"/>
      <c r="I34" s="49" t="s">
        <v>118</v>
      </c>
    </row>
    <row r="35" spans="2:14" x14ac:dyDescent="0.3">
      <c r="B35" s="36" t="str">
        <f>'Učebný plán'!E6</f>
        <v xml:space="preserve">Úvodný kurz matematiky </v>
      </c>
      <c r="C35" s="150" t="s">
        <v>119</v>
      </c>
      <c r="D35" s="9">
        <f>'Učebný plán'!$G$6</f>
        <v>20</v>
      </c>
      <c r="E35" s="9">
        <f>D35*$H$5</f>
        <v>400</v>
      </c>
      <c r="F35" s="9">
        <f>$C$8/2</f>
        <v>40.5</v>
      </c>
      <c r="G35" s="9">
        <f>F35*$I$5</f>
        <v>364.5</v>
      </c>
      <c r="H35" s="9"/>
      <c r="I35" s="23">
        <f>E35+G35</f>
        <v>764.5</v>
      </c>
    </row>
    <row r="36" spans="2:14" x14ac:dyDescent="0.3">
      <c r="B36" s="36" t="str">
        <f>'Učebný plán'!E7</f>
        <v>Lineárna algebra</v>
      </c>
      <c r="C36" s="150" t="s">
        <v>119</v>
      </c>
      <c r="D36" s="9">
        <f>'Učebný plán'!G7</f>
        <v>10</v>
      </c>
      <c r="E36" s="9">
        <f t="shared" ref="E36:E40" si="2">D36*$H$5</f>
        <v>200</v>
      </c>
      <c r="F36" s="9">
        <f t="shared" ref="F36:F40" si="3">$C$8/2</f>
        <v>40.5</v>
      </c>
      <c r="G36" s="9">
        <f t="shared" ref="G36:G40" si="4">F36*$I$5</f>
        <v>364.5</v>
      </c>
      <c r="H36" s="9"/>
      <c r="I36" s="23">
        <f t="shared" ref="I36:I40" si="5">E36+G36</f>
        <v>564.5</v>
      </c>
    </row>
    <row r="37" spans="2:14" x14ac:dyDescent="0.3">
      <c r="B37" s="36" t="str">
        <f>'Učebný plán'!E8</f>
        <v>Teoretická aritmetika</v>
      </c>
      <c r="C37" s="150" t="s">
        <v>119</v>
      </c>
      <c r="D37" s="9">
        <f>'Učebný plán'!$G$8</f>
        <v>10</v>
      </c>
      <c r="E37" s="9">
        <f t="shared" si="2"/>
        <v>200</v>
      </c>
      <c r="F37" s="9">
        <f t="shared" si="3"/>
        <v>40.5</v>
      </c>
      <c r="G37" s="9">
        <f t="shared" si="4"/>
        <v>364.5</v>
      </c>
      <c r="H37" s="9"/>
      <c r="I37" s="23">
        <f t="shared" si="5"/>
        <v>564.5</v>
      </c>
      <c r="L37" s="4"/>
    </row>
    <row r="38" spans="2:14" x14ac:dyDescent="0.3">
      <c r="B38" s="36" t="str">
        <f>'Učebný plán'!E9</f>
        <v xml:space="preserve">Rovnice a nerovnice </v>
      </c>
      <c r="C38" s="150" t="s">
        <v>119</v>
      </c>
      <c r="D38" s="9">
        <f>'Učebný plán'!G9</f>
        <v>10</v>
      </c>
      <c r="E38" s="9">
        <f t="shared" si="2"/>
        <v>200</v>
      </c>
      <c r="F38" s="9">
        <f t="shared" si="3"/>
        <v>40.5</v>
      </c>
      <c r="G38" s="9">
        <f t="shared" si="4"/>
        <v>364.5</v>
      </c>
      <c r="H38" s="9"/>
      <c r="I38" s="23">
        <f t="shared" si="5"/>
        <v>564.5</v>
      </c>
      <c r="L38" s="4"/>
    </row>
    <row r="39" spans="2:14" x14ac:dyDescent="0.3">
      <c r="B39" s="36" t="str">
        <f>'Učebný plán'!E10</f>
        <v>Úvod do teórie funkcií</v>
      </c>
      <c r="C39" s="150" t="s">
        <v>119</v>
      </c>
      <c r="D39" s="9">
        <f>'Učebný plán'!G10</f>
        <v>20</v>
      </c>
      <c r="E39" s="9">
        <f t="shared" si="2"/>
        <v>400</v>
      </c>
      <c r="F39" s="9">
        <f t="shared" si="3"/>
        <v>40.5</v>
      </c>
      <c r="G39" s="9">
        <f t="shared" si="4"/>
        <v>364.5</v>
      </c>
      <c r="H39" s="9"/>
      <c r="I39" s="23">
        <f t="shared" si="5"/>
        <v>764.5</v>
      </c>
      <c r="L39" s="4"/>
    </row>
    <row r="40" spans="2:14" x14ac:dyDescent="0.3">
      <c r="B40" s="36" t="str">
        <f>'Učebný plán'!E11</f>
        <v xml:space="preserve">Planimetria </v>
      </c>
      <c r="C40" s="150" t="s">
        <v>119</v>
      </c>
      <c r="D40" s="9">
        <v>20</v>
      </c>
      <c r="E40" s="9">
        <f t="shared" si="2"/>
        <v>400</v>
      </c>
      <c r="F40" s="9">
        <f t="shared" si="3"/>
        <v>40.5</v>
      </c>
      <c r="G40" s="9">
        <f t="shared" si="4"/>
        <v>364.5</v>
      </c>
      <c r="H40" s="9"/>
      <c r="I40" s="23">
        <f t="shared" si="5"/>
        <v>764.5</v>
      </c>
    </row>
    <row r="41" spans="2:14" x14ac:dyDescent="0.3">
      <c r="B41" s="37" t="s">
        <v>120</v>
      </c>
      <c r="C41" s="26"/>
      <c r="D41" s="232">
        <f>SUM(D35:D40)</f>
        <v>90</v>
      </c>
      <c r="E41" s="232"/>
      <c r="F41" s="247">
        <f>SUM(F35:F40)</f>
        <v>243</v>
      </c>
      <c r="G41" s="9"/>
      <c r="H41" s="232"/>
      <c r="I41" s="43"/>
    </row>
    <row r="42" spans="2:14" x14ac:dyDescent="0.3">
      <c r="B42" s="210" t="s">
        <v>121</v>
      </c>
      <c r="C42" s="211"/>
      <c r="D42" s="211"/>
      <c r="E42" s="211"/>
      <c r="F42" s="211"/>
      <c r="G42" s="211"/>
      <c r="H42" s="211"/>
      <c r="I42" s="212"/>
      <c r="M42" s="226"/>
      <c r="N42" s="226"/>
    </row>
    <row r="43" spans="2:14" x14ac:dyDescent="0.3">
      <c r="B43" s="217" t="s">
        <v>122</v>
      </c>
      <c r="C43" s="218"/>
      <c r="D43" s="218"/>
      <c r="E43" s="218"/>
      <c r="F43" s="218"/>
      <c r="G43" s="218"/>
      <c r="H43" s="218"/>
      <c r="I43" s="50">
        <f>SUM(I32)</f>
        <v>9441.277</v>
      </c>
      <c r="M43" s="155"/>
      <c r="N43" s="3"/>
    </row>
    <row r="44" spans="2:14" x14ac:dyDescent="0.3">
      <c r="B44" s="219" t="s">
        <v>123</v>
      </c>
      <c r="C44" s="220"/>
      <c r="D44" s="220"/>
      <c r="E44" s="220"/>
      <c r="F44" s="220"/>
      <c r="G44" s="220"/>
      <c r="H44" s="220"/>
      <c r="I44" s="23">
        <f>SUM(I13*20/100)</f>
        <v>1371.7</v>
      </c>
      <c r="M44" s="155"/>
      <c r="N44" s="3"/>
    </row>
    <row r="45" spans="2:14" x14ac:dyDescent="0.3">
      <c r="B45" s="42" t="s">
        <v>124</v>
      </c>
      <c r="C45" s="25"/>
      <c r="D45" s="51">
        <v>25</v>
      </c>
      <c r="F45" s="25"/>
      <c r="G45" s="25"/>
      <c r="H45" s="25"/>
      <c r="I45" s="23">
        <f>(I32*D45/100)</f>
        <v>2360.31925</v>
      </c>
      <c r="L45" s="22"/>
      <c r="M45" s="155"/>
      <c r="N45" s="3"/>
    </row>
    <row r="46" spans="2:14" x14ac:dyDescent="0.3">
      <c r="B46" s="217" t="s">
        <v>125</v>
      </c>
      <c r="C46" s="218"/>
      <c r="D46" s="218"/>
      <c r="E46" s="218"/>
      <c r="F46" s="218"/>
      <c r="G46" s="218"/>
      <c r="H46" s="218"/>
      <c r="I46" s="24">
        <f>SUM(I43:I45)</f>
        <v>13173.296250000001</v>
      </c>
      <c r="L46" s="22"/>
      <c r="M46" s="155"/>
      <c r="N46" s="3"/>
    </row>
    <row r="47" spans="2:14" x14ac:dyDescent="0.3">
      <c r="B47" s="219" t="s">
        <v>126</v>
      </c>
      <c r="C47" s="220"/>
      <c r="D47" s="220"/>
      <c r="E47" s="220"/>
      <c r="F47" s="220"/>
      <c r="G47" s="220"/>
      <c r="H47" s="220"/>
      <c r="I47" s="23">
        <f>I10/1.2*0.2</f>
        <v>5400</v>
      </c>
      <c r="M47" s="28"/>
    </row>
    <row r="48" spans="2:14" ht="14.4" thickBot="1" x14ac:dyDescent="0.35">
      <c r="B48" s="213" t="s">
        <v>127</v>
      </c>
      <c r="C48" s="214"/>
      <c r="D48" s="214"/>
      <c r="E48" s="214"/>
      <c r="F48" s="214"/>
      <c r="G48" s="214"/>
      <c r="H48" s="214"/>
      <c r="I48" s="52">
        <f>SUM(I46:I47)</f>
        <v>18573.296249999999</v>
      </c>
      <c r="M48" s="28"/>
    </row>
    <row r="49" spans="2:15" x14ac:dyDescent="0.3">
      <c r="B49" s="128" t="s">
        <v>128</v>
      </c>
      <c r="C49" s="129"/>
      <c r="D49" s="129"/>
      <c r="E49" s="129"/>
      <c r="F49" s="129"/>
      <c r="G49" s="129"/>
      <c r="H49" s="129"/>
      <c r="I49" s="130"/>
      <c r="M49" s="28"/>
    </row>
    <row r="50" spans="2:15" x14ac:dyDescent="0.3">
      <c r="B50" s="131" t="s">
        <v>129</v>
      </c>
      <c r="I50" s="132">
        <f>I10</f>
        <v>32400</v>
      </c>
      <c r="K50" s="4"/>
      <c r="O50" s="22"/>
    </row>
    <row r="51" spans="2:15" ht="14.4" thickBot="1" x14ac:dyDescent="0.35">
      <c r="B51" s="133" t="s">
        <v>130</v>
      </c>
      <c r="C51" s="134"/>
      <c r="D51" s="134"/>
      <c r="E51" s="134"/>
      <c r="F51" s="134"/>
      <c r="G51" s="134"/>
      <c r="H51" s="134"/>
      <c r="I51" s="135">
        <f>I10-I48</f>
        <v>13826.703750000001</v>
      </c>
      <c r="L51" s="3"/>
    </row>
    <row r="52" spans="2:15" x14ac:dyDescent="0.3">
      <c r="B52" s="9"/>
      <c r="C52" s="58"/>
      <c r="L52" s="3"/>
    </row>
    <row r="53" spans="2:15" x14ac:dyDescent="0.3">
      <c r="B53" s="25"/>
      <c r="C53" s="57"/>
      <c r="L53" s="3"/>
    </row>
    <row r="54" spans="2:15" x14ac:dyDescent="0.3">
      <c r="B54" s="201" t="s">
        <v>131</v>
      </c>
      <c r="C54" s="201"/>
      <c r="D54" s="201"/>
      <c r="E54" s="201"/>
      <c r="F54" s="55">
        <f>I48/C8</f>
        <v>229.29995370370369</v>
      </c>
    </row>
    <row r="69" ht="13.5" customHeight="1" x14ac:dyDescent="0.3"/>
  </sheetData>
  <mergeCells count="40">
    <mergeCell ref="B3:I3"/>
    <mergeCell ref="B1:I1"/>
    <mergeCell ref="M42:N42"/>
    <mergeCell ref="B46:H46"/>
    <mergeCell ref="B47:H47"/>
    <mergeCell ref="C9:E9"/>
    <mergeCell ref="F9:H9"/>
    <mergeCell ref="B12:H12"/>
    <mergeCell ref="B13:H13"/>
    <mergeCell ref="B4:I4"/>
    <mergeCell ref="C5:F5"/>
    <mergeCell ref="C7:E7"/>
    <mergeCell ref="C8:E8"/>
    <mergeCell ref="F8:H8"/>
    <mergeCell ref="K10:L10"/>
    <mergeCell ref="M19:P19"/>
    <mergeCell ref="K6:L6"/>
    <mergeCell ref="B42:I42"/>
    <mergeCell ref="B48:H48"/>
    <mergeCell ref="C26:F26"/>
    <mergeCell ref="B32:F32"/>
    <mergeCell ref="B33:F33"/>
    <mergeCell ref="B43:H43"/>
    <mergeCell ref="B44:H44"/>
    <mergeCell ref="B30:H30"/>
    <mergeCell ref="G32:H32"/>
    <mergeCell ref="B22:F22"/>
    <mergeCell ref="C25:F25"/>
    <mergeCell ref="C10:E10"/>
    <mergeCell ref="M22:P22"/>
    <mergeCell ref="M18:P18"/>
    <mergeCell ref="F10:H10"/>
    <mergeCell ref="B54:E54"/>
    <mergeCell ref="B15:E15"/>
    <mergeCell ref="C11:E11"/>
    <mergeCell ref="F11:H11"/>
    <mergeCell ref="B14:H14"/>
    <mergeCell ref="M20:P20"/>
    <mergeCell ref="M21:P21"/>
    <mergeCell ref="B31:C31"/>
  </mergeCells>
  <pageMargins left="0.7" right="0.7" top="0.75" bottom="0.75" header="0.3" footer="0.3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7944C-CC82-4CDF-9CC8-2A72BD72FFA2}">
  <dimension ref="B1:T64"/>
  <sheetViews>
    <sheetView showGridLines="0" zoomScale="70" zoomScaleNormal="70" workbookViewId="0">
      <selection activeCell="F34" sqref="F34:F39"/>
    </sheetView>
  </sheetViews>
  <sheetFormatPr defaultColWidth="8.88671875" defaultRowHeight="13.8" x14ac:dyDescent="0.3"/>
  <cols>
    <col min="1" max="1" width="4.109375" style="1" customWidth="1"/>
    <col min="2" max="2" width="27.44140625" style="1" customWidth="1"/>
    <col min="3" max="8" width="12.6640625" style="1" customWidth="1"/>
    <col min="9" max="9" width="12.6640625" style="2" customWidth="1"/>
    <col min="10" max="10" width="5.109375" style="1" customWidth="1"/>
    <col min="11" max="11" width="21.33203125" style="1" customWidth="1"/>
    <col min="12" max="12" width="10.33203125" style="1" customWidth="1"/>
    <col min="13" max="13" width="6.44140625" style="1" customWidth="1"/>
    <col min="14" max="14" width="7.109375" style="1" customWidth="1"/>
    <col min="15" max="15" width="10.33203125" style="1" customWidth="1"/>
    <col min="16" max="16" width="11.44140625" style="1" customWidth="1"/>
    <col min="17" max="16384" width="8.88671875" style="1"/>
  </cols>
  <sheetData>
    <row r="1" spans="2:20" x14ac:dyDescent="0.3">
      <c r="B1" s="225" t="s">
        <v>83</v>
      </c>
      <c r="C1" s="225"/>
      <c r="D1" s="225"/>
      <c r="E1" s="225"/>
      <c r="F1" s="225"/>
      <c r="G1" s="225"/>
      <c r="H1" s="225"/>
      <c r="I1" s="225"/>
    </row>
    <row r="2" spans="2:20" x14ac:dyDescent="0.3">
      <c r="B2" s="4"/>
    </row>
    <row r="3" spans="2:20" x14ac:dyDescent="0.3">
      <c r="B3" s="225" t="s">
        <v>84</v>
      </c>
      <c r="C3" s="225"/>
      <c r="D3" s="225"/>
      <c r="E3" s="225"/>
      <c r="F3" s="225"/>
      <c r="G3" s="225"/>
      <c r="H3" s="225"/>
      <c r="I3" s="225"/>
      <c r="M3" s="3"/>
    </row>
    <row r="4" spans="2:20" x14ac:dyDescent="0.3">
      <c r="B4" s="229" t="s">
        <v>0</v>
      </c>
      <c r="C4" s="229"/>
      <c r="D4" s="229"/>
      <c r="E4" s="229"/>
      <c r="F4" s="229"/>
      <c r="G4" s="229"/>
      <c r="H4" s="229"/>
      <c r="I4" s="229"/>
      <c r="L4" s="4"/>
      <c r="M4" s="4"/>
      <c r="N4" s="4"/>
      <c r="O4" s="4"/>
    </row>
    <row r="5" spans="2:20" x14ac:dyDescent="0.3">
      <c r="B5" s="3"/>
      <c r="C5" s="230" t="s">
        <v>5</v>
      </c>
      <c r="D5" s="230"/>
      <c r="E5" s="230"/>
      <c r="F5" s="230"/>
      <c r="G5" s="47">
        <v>2</v>
      </c>
      <c r="H5" s="56">
        <f>'Ekonom. ukazovatele'!E8</f>
        <v>20</v>
      </c>
      <c r="I5" s="56">
        <f>'Ekonom. ukazovatele'!E10</f>
        <v>9</v>
      </c>
    </row>
    <row r="6" spans="2:20" ht="14.4" thickBot="1" x14ac:dyDescent="0.35">
      <c r="B6" s="3"/>
      <c r="C6" s="5"/>
      <c r="D6" s="5"/>
      <c r="E6" s="5"/>
      <c r="F6" s="5"/>
      <c r="G6" s="6"/>
      <c r="H6" s="56">
        <f>'Ekonom. ukazovatele'!E17</f>
        <v>6</v>
      </c>
      <c r="K6" s="209"/>
      <c r="L6" s="209"/>
      <c r="M6" s="4"/>
    </row>
    <row r="7" spans="2:20" x14ac:dyDescent="0.3">
      <c r="B7" s="29" t="s">
        <v>85</v>
      </c>
      <c r="C7" s="204" t="s">
        <v>132</v>
      </c>
      <c r="D7" s="204"/>
      <c r="E7" s="204"/>
      <c r="F7" s="7"/>
      <c r="G7" s="7"/>
      <c r="H7" s="7"/>
      <c r="I7" s="8" t="s">
        <v>87</v>
      </c>
      <c r="K7" s="9"/>
    </row>
    <row r="8" spans="2:20" x14ac:dyDescent="0.3">
      <c r="B8" s="21" t="s">
        <v>88</v>
      </c>
      <c r="C8" s="231">
        <v>70</v>
      </c>
      <c r="D8" s="231"/>
      <c r="E8" s="231"/>
      <c r="F8" s="208"/>
      <c r="G8" s="208"/>
      <c r="H8" s="208"/>
      <c r="I8" s="30"/>
    </row>
    <row r="9" spans="2:20" x14ac:dyDescent="0.3">
      <c r="B9" s="31"/>
      <c r="C9" s="208" t="s">
        <v>89</v>
      </c>
      <c r="D9" s="208"/>
      <c r="E9" s="208"/>
      <c r="F9" s="208" t="s">
        <v>90</v>
      </c>
      <c r="G9" s="208"/>
      <c r="H9" s="208"/>
      <c r="I9" s="10"/>
      <c r="Q9" s="11"/>
      <c r="R9" s="11"/>
      <c r="S9" s="11"/>
      <c r="T9" s="11"/>
    </row>
    <row r="10" spans="2:20" ht="14.4" thickBot="1" x14ac:dyDescent="0.35">
      <c r="B10" s="32"/>
      <c r="C10" s="224">
        <f>'Ekonom. ukazovatele'!E3</f>
        <v>400</v>
      </c>
      <c r="D10" s="224"/>
      <c r="E10" s="224"/>
      <c r="F10" s="200">
        <f>C10*C8</f>
        <v>28000</v>
      </c>
      <c r="G10" s="200"/>
      <c r="H10" s="200"/>
      <c r="I10" s="44">
        <f>C8*C10</f>
        <v>28000</v>
      </c>
      <c r="K10" s="209"/>
      <c r="L10" s="209"/>
    </row>
    <row r="11" spans="2:20" x14ac:dyDescent="0.3">
      <c r="B11" s="29" t="s">
        <v>91</v>
      </c>
      <c r="C11" s="204"/>
      <c r="D11" s="204"/>
      <c r="E11" s="204"/>
      <c r="F11" s="204"/>
      <c r="G11" s="204"/>
      <c r="H11" s="204"/>
      <c r="I11" s="12"/>
      <c r="K11" s="9"/>
    </row>
    <row r="12" spans="2:20" x14ac:dyDescent="0.3">
      <c r="B12" s="227" t="s">
        <v>92</v>
      </c>
      <c r="C12" s="228"/>
      <c r="D12" s="228"/>
      <c r="E12" s="228"/>
      <c r="F12" s="228"/>
      <c r="G12" s="228"/>
      <c r="H12" s="228"/>
      <c r="I12" s="35">
        <v>100</v>
      </c>
    </row>
    <row r="13" spans="2:20" x14ac:dyDescent="0.3">
      <c r="B13" s="221" t="s">
        <v>93</v>
      </c>
      <c r="C13" s="222"/>
      <c r="D13" s="222"/>
      <c r="E13" s="222"/>
      <c r="F13" s="222"/>
      <c r="G13" s="222"/>
      <c r="H13" s="222"/>
      <c r="I13" s="46">
        <f>SUM(I14+I15+I21+I22)</f>
        <v>4415</v>
      </c>
    </row>
    <row r="14" spans="2:20" x14ac:dyDescent="0.3">
      <c r="B14" s="205" t="s">
        <v>94</v>
      </c>
      <c r="C14" s="206"/>
      <c r="D14" s="206"/>
      <c r="E14" s="206"/>
      <c r="F14" s="206"/>
      <c r="G14" s="206"/>
      <c r="H14" s="206"/>
      <c r="I14" s="34">
        <f>D40*H5</f>
        <v>1800</v>
      </c>
    </row>
    <row r="15" spans="2:20" x14ac:dyDescent="0.3">
      <c r="B15" s="202" t="s">
        <v>95</v>
      </c>
      <c r="C15" s="203"/>
      <c r="D15" s="203"/>
      <c r="E15" s="203"/>
      <c r="F15" s="13">
        <f>'Ekonom. ukazovatele'!E17</f>
        <v>6</v>
      </c>
      <c r="G15" s="14"/>
      <c r="H15" s="15"/>
      <c r="I15" s="35">
        <f>I17+I18+I19+I20+I21</f>
        <v>635</v>
      </c>
    </row>
    <row r="16" spans="2:20" x14ac:dyDescent="0.3">
      <c r="B16" s="140"/>
      <c r="E16" s="141" t="s">
        <v>96</v>
      </c>
      <c r="F16" s="142"/>
      <c r="G16" s="143" t="s">
        <v>139</v>
      </c>
      <c r="I16" s="24"/>
    </row>
    <row r="17" spans="2:9" x14ac:dyDescent="0.3">
      <c r="B17" s="144" t="s">
        <v>98</v>
      </c>
      <c r="E17" s="145">
        <f>C8/2</f>
        <v>35</v>
      </c>
      <c r="G17" s="141">
        <f>I5</f>
        <v>9</v>
      </c>
      <c r="H17" s="234" t="s">
        <v>140</v>
      </c>
      <c r="I17" s="23">
        <f>20+E17*G17</f>
        <v>335</v>
      </c>
    </row>
    <row r="18" spans="2:9" x14ac:dyDescent="0.3">
      <c r="B18" s="144" t="s">
        <v>76</v>
      </c>
      <c r="E18" s="145">
        <f>'Ekonom. ukazovatele'!C19</f>
        <v>6</v>
      </c>
      <c r="F18" s="146"/>
      <c r="G18" s="141">
        <v>15</v>
      </c>
      <c r="I18" s="23">
        <f>E18*$G$18</f>
        <v>90</v>
      </c>
    </row>
    <row r="19" spans="2:9" x14ac:dyDescent="0.3">
      <c r="B19" s="144" t="s">
        <v>77</v>
      </c>
      <c r="E19" s="147">
        <f>'Ekonom. ukazovatele'!C20</f>
        <v>4</v>
      </c>
      <c r="F19" s="146"/>
      <c r="G19" s="141">
        <v>15</v>
      </c>
      <c r="I19" s="23">
        <f t="shared" ref="I19:I21" si="0">E19*$G$18</f>
        <v>60</v>
      </c>
    </row>
    <row r="20" spans="2:9" x14ac:dyDescent="0.3">
      <c r="B20" s="144" t="s">
        <v>99</v>
      </c>
      <c r="E20" s="147">
        <f>'Ekonom. ukazovatele'!C21</f>
        <v>4</v>
      </c>
      <c r="F20" s="146"/>
      <c r="G20" s="141">
        <v>15</v>
      </c>
      <c r="I20" s="23">
        <f t="shared" si="0"/>
        <v>60</v>
      </c>
    </row>
    <row r="21" spans="2:9" x14ac:dyDescent="0.3">
      <c r="B21" s="144" t="s">
        <v>100</v>
      </c>
      <c r="E21" s="147">
        <f>'Ekonom. ukazovatele'!C22</f>
        <v>6</v>
      </c>
      <c r="F21" s="16"/>
      <c r="G21" s="141">
        <v>15</v>
      </c>
      <c r="I21" s="23">
        <f t="shared" si="0"/>
        <v>90</v>
      </c>
    </row>
    <row r="22" spans="2:9" x14ac:dyDescent="0.3">
      <c r="B22" s="205" t="s">
        <v>101</v>
      </c>
      <c r="C22" s="206"/>
      <c r="D22" s="206"/>
      <c r="E22" s="206"/>
      <c r="F22" s="206"/>
      <c r="G22" s="17" t="s">
        <v>102</v>
      </c>
      <c r="H22" s="80">
        <f>'Ekonom. ukazovatele'!E10</f>
        <v>9</v>
      </c>
      <c r="I22" s="34">
        <f>H22*F40</f>
        <v>1890</v>
      </c>
    </row>
    <row r="23" spans="2:9" x14ac:dyDescent="0.3">
      <c r="B23" s="39" t="s">
        <v>103</v>
      </c>
      <c r="C23" s="15"/>
      <c r="D23" s="15"/>
      <c r="E23" s="15"/>
      <c r="F23" s="15"/>
      <c r="G23" s="15"/>
      <c r="H23" s="15"/>
      <c r="I23" s="35">
        <f>I25+I26+I28</f>
        <v>0</v>
      </c>
    </row>
    <row r="24" spans="2:9" x14ac:dyDescent="0.3">
      <c r="B24" s="21"/>
      <c r="G24" s="156" t="s">
        <v>104</v>
      </c>
      <c r="H24" s="143" t="s">
        <v>105</v>
      </c>
      <c r="I24" s="23"/>
    </row>
    <row r="25" spans="2:9" x14ac:dyDescent="0.3">
      <c r="B25" s="40" t="s">
        <v>106</v>
      </c>
      <c r="C25" s="208"/>
      <c r="D25" s="208"/>
      <c r="E25" s="208"/>
      <c r="F25" s="208"/>
      <c r="G25" s="155">
        <f>'Ekonom. ukazovatele'!E13</f>
        <v>42</v>
      </c>
      <c r="H25" s="155">
        <v>0</v>
      </c>
      <c r="I25" s="23">
        <f>G25*H25</f>
        <v>0</v>
      </c>
    </row>
    <row r="26" spans="2:9" x14ac:dyDescent="0.3">
      <c r="B26" s="40" t="s">
        <v>107</v>
      </c>
      <c r="C26" s="208"/>
      <c r="D26" s="208"/>
      <c r="E26" s="208"/>
      <c r="F26" s="208"/>
      <c r="G26" s="155">
        <f>'Ekonom. ukazovatele'!E14</f>
        <v>14</v>
      </c>
      <c r="H26" s="155">
        <v>0</v>
      </c>
      <c r="I26" s="23">
        <f t="shared" ref="I26:I28" si="1">G26*H26</f>
        <v>0</v>
      </c>
    </row>
    <row r="27" spans="2:9" x14ac:dyDescent="0.3">
      <c r="B27" s="40"/>
      <c r="C27" s="156"/>
      <c r="D27" s="156"/>
      <c r="E27" s="156"/>
      <c r="F27" s="156"/>
      <c r="G27" s="155"/>
      <c r="H27" s="155">
        <v>0</v>
      </c>
      <c r="I27" s="23"/>
    </row>
    <row r="28" spans="2:9" x14ac:dyDescent="0.3">
      <c r="B28" s="41" t="s">
        <v>109</v>
      </c>
      <c r="C28" s="18"/>
      <c r="D28" s="18"/>
      <c r="E28" s="19"/>
      <c r="F28" s="19"/>
      <c r="G28" s="20">
        <f>'Ekonom. ukazovatele'!E11</f>
        <v>5</v>
      </c>
      <c r="H28" s="20">
        <v>0</v>
      </c>
      <c r="I28" s="38">
        <f t="shared" si="1"/>
        <v>0</v>
      </c>
    </row>
    <row r="29" spans="2:9" x14ac:dyDescent="0.3">
      <c r="B29" s="221" t="s">
        <v>110</v>
      </c>
      <c r="C29" s="222"/>
      <c r="D29" s="222"/>
      <c r="E29" s="222"/>
      <c r="F29" s="222"/>
      <c r="G29" s="222"/>
      <c r="H29" s="222"/>
      <c r="I29" s="24"/>
    </row>
    <row r="30" spans="2:9" x14ac:dyDescent="0.3">
      <c r="B30" s="207" t="s">
        <v>111</v>
      </c>
      <c r="C30" s="208"/>
      <c r="D30" s="149">
        <f>'Ekonom. ukazovatele'!J18</f>
        <v>36.200000000000003</v>
      </c>
      <c r="E30" s="22"/>
      <c r="F30" s="22"/>
      <c r="G30" s="22"/>
      <c r="H30" s="22"/>
      <c r="I30" s="24">
        <f>(I13*D30/100)</f>
        <v>1598.23</v>
      </c>
    </row>
    <row r="31" spans="2:9" ht="14.4" thickBot="1" x14ac:dyDescent="0.35">
      <c r="B31" s="215"/>
      <c r="C31" s="216"/>
      <c r="D31" s="216"/>
      <c r="E31" s="216"/>
      <c r="F31" s="216"/>
      <c r="G31" s="223" t="s">
        <v>112</v>
      </c>
      <c r="H31" s="223"/>
      <c r="I31" s="45">
        <f>SUM(I12+I13+I30)</f>
        <v>6113.23</v>
      </c>
    </row>
    <row r="32" spans="2:9" x14ac:dyDescent="0.3">
      <c r="B32" s="210" t="s">
        <v>113</v>
      </c>
      <c r="C32" s="211"/>
      <c r="D32" s="211"/>
      <c r="E32" s="211"/>
      <c r="F32" s="211"/>
      <c r="G32" s="15"/>
      <c r="H32" s="15"/>
      <c r="I32" s="33">
        <f>SUM(I34:I39)</f>
        <v>3690</v>
      </c>
    </row>
    <row r="33" spans="2:14" x14ac:dyDescent="0.3">
      <c r="B33" s="48" t="s">
        <v>114</v>
      </c>
      <c r="C33" s="9" t="s">
        <v>115</v>
      </c>
      <c r="D33" s="9" t="s">
        <v>116</v>
      </c>
      <c r="E33" s="3" t="s">
        <v>136</v>
      </c>
      <c r="F33" s="9" t="s">
        <v>117</v>
      </c>
      <c r="G33" s="9" t="s">
        <v>137</v>
      </c>
      <c r="H33" s="25"/>
      <c r="I33" s="49" t="s">
        <v>118</v>
      </c>
    </row>
    <row r="34" spans="2:14" x14ac:dyDescent="0.3">
      <c r="B34" s="36" t="str">
        <f>'Učebný plán'!E13</f>
        <v>Algebra 1</v>
      </c>
      <c r="C34" s="150" t="s">
        <v>119</v>
      </c>
      <c r="D34" s="9">
        <f>'Učebný plán'!G13</f>
        <v>20</v>
      </c>
      <c r="E34" s="9">
        <f>D34*$H$5</f>
        <v>400</v>
      </c>
      <c r="F34" s="246">
        <f>$C$8/2</f>
        <v>35</v>
      </c>
      <c r="G34" s="9">
        <f>F34*$I$5</f>
        <v>315</v>
      </c>
      <c r="H34" s="9"/>
      <c r="I34" s="23">
        <f>E34+G34</f>
        <v>715</v>
      </c>
    </row>
    <row r="35" spans="2:14" x14ac:dyDescent="0.3">
      <c r="B35" s="54" t="str">
        <f>'Učebný plán'!E14</f>
        <v>Metódy riešenia matematických úloh</v>
      </c>
      <c r="C35" s="150" t="s">
        <v>119</v>
      </c>
      <c r="D35" s="9">
        <f>'Učebný plán'!G14</f>
        <v>10</v>
      </c>
      <c r="E35" s="9">
        <f t="shared" ref="E35:E39" si="2">D35*$H$5</f>
        <v>200</v>
      </c>
      <c r="F35" s="246">
        <f t="shared" ref="F35:F39" si="3">$C$8/2</f>
        <v>35</v>
      </c>
      <c r="G35" s="9">
        <f t="shared" ref="G35:G39" si="4">F35*$I$5</f>
        <v>315</v>
      </c>
      <c r="H35" s="9"/>
      <c r="I35" s="23">
        <f t="shared" ref="I35:I39" si="5">E35+G35</f>
        <v>515</v>
      </c>
    </row>
    <row r="36" spans="2:14" x14ac:dyDescent="0.3">
      <c r="B36" s="36" t="str">
        <f>'Učebný plán'!E15</f>
        <v>Stereometria</v>
      </c>
      <c r="C36" s="150" t="s">
        <v>119</v>
      </c>
      <c r="D36" s="9">
        <v>20</v>
      </c>
      <c r="E36" s="9">
        <f t="shared" si="2"/>
        <v>400</v>
      </c>
      <c r="F36" s="246">
        <f t="shared" si="3"/>
        <v>35</v>
      </c>
      <c r="G36" s="9">
        <f t="shared" si="4"/>
        <v>315</v>
      </c>
      <c r="H36" s="9"/>
      <c r="I36" s="23">
        <f t="shared" si="5"/>
        <v>715</v>
      </c>
      <c r="L36" s="4"/>
    </row>
    <row r="37" spans="2:14" x14ac:dyDescent="0.3">
      <c r="B37" s="36" t="str">
        <f>'Učebný plán'!E16</f>
        <v>Matematická analýza</v>
      </c>
      <c r="C37" s="150" t="s">
        <v>119</v>
      </c>
      <c r="D37" s="9">
        <f>'Učebný plán'!G16</f>
        <v>20</v>
      </c>
      <c r="E37" s="9">
        <f t="shared" si="2"/>
        <v>400</v>
      </c>
      <c r="F37" s="246">
        <f t="shared" si="3"/>
        <v>35</v>
      </c>
      <c r="G37" s="9">
        <f t="shared" si="4"/>
        <v>315</v>
      </c>
      <c r="H37" s="9"/>
      <c r="I37" s="23">
        <f t="shared" si="5"/>
        <v>715</v>
      </c>
      <c r="L37" s="4"/>
    </row>
    <row r="38" spans="2:14" x14ac:dyDescent="0.3">
      <c r="B38" s="36" t="str">
        <f>'Učebný plán'!E17</f>
        <v>Kombinatorika a pravdepodobnosť</v>
      </c>
      <c r="C38" s="150" t="s">
        <v>119</v>
      </c>
      <c r="D38" s="9">
        <f>'Učebný plán'!G17</f>
        <v>10</v>
      </c>
      <c r="E38" s="9">
        <f t="shared" si="2"/>
        <v>200</v>
      </c>
      <c r="F38" s="246">
        <f t="shared" si="3"/>
        <v>35</v>
      </c>
      <c r="G38" s="9">
        <f t="shared" si="4"/>
        <v>315</v>
      </c>
      <c r="H38" s="9"/>
      <c r="I38" s="23">
        <f t="shared" si="5"/>
        <v>515</v>
      </c>
      <c r="L38" s="4"/>
    </row>
    <row r="39" spans="2:14" x14ac:dyDescent="0.3">
      <c r="B39" s="36" t="str">
        <f>'Učebný plán'!E18</f>
        <v>Teória čísel</v>
      </c>
      <c r="C39" s="150" t="s">
        <v>119</v>
      </c>
      <c r="D39" s="9">
        <f>'Učebný plán'!G18</f>
        <v>10</v>
      </c>
      <c r="E39" s="9">
        <f t="shared" si="2"/>
        <v>200</v>
      </c>
      <c r="F39" s="246">
        <f t="shared" si="3"/>
        <v>35</v>
      </c>
      <c r="G39" s="9">
        <f t="shared" si="4"/>
        <v>315</v>
      </c>
      <c r="H39" s="9"/>
      <c r="I39" s="23">
        <f t="shared" si="5"/>
        <v>515</v>
      </c>
    </row>
    <row r="40" spans="2:14" x14ac:dyDescent="0.3">
      <c r="B40" s="37" t="s">
        <v>120</v>
      </c>
      <c r="C40" s="26"/>
      <c r="D40" s="232">
        <f>SUM(D34:D39)</f>
        <v>90</v>
      </c>
      <c r="E40" s="232"/>
      <c r="F40" s="232">
        <f>SUM(F34:F39)</f>
        <v>210</v>
      </c>
      <c r="G40" s="27"/>
      <c r="H40" s="27"/>
      <c r="I40" s="43"/>
    </row>
    <row r="41" spans="2:14" x14ac:dyDescent="0.3">
      <c r="B41" s="210" t="s">
        <v>121</v>
      </c>
      <c r="C41" s="211"/>
      <c r="D41" s="211"/>
      <c r="E41" s="211"/>
      <c r="F41" s="211"/>
      <c r="G41" s="211"/>
      <c r="H41" s="211"/>
      <c r="I41" s="212"/>
      <c r="M41" s="226"/>
      <c r="N41" s="226"/>
    </row>
    <row r="42" spans="2:14" x14ac:dyDescent="0.3">
      <c r="B42" s="217" t="s">
        <v>122</v>
      </c>
      <c r="C42" s="218"/>
      <c r="D42" s="218"/>
      <c r="E42" s="218"/>
      <c r="F42" s="218"/>
      <c r="G42" s="218"/>
      <c r="H42" s="218"/>
      <c r="I42" s="50">
        <f>SUM(I31)</f>
        <v>6113.23</v>
      </c>
      <c r="M42" s="155"/>
      <c r="N42" s="3"/>
    </row>
    <row r="43" spans="2:14" x14ac:dyDescent="0.3">
      <c r="B43" s="219" t="s">
        <v>123</v>
      </c>
      <c r="C43" s="220"/>
      <c r="D43" s="220"/>
      <c r="E43" s="220"/>
      <c r="F43" s="220"/>
      <c r="G43" s="220"/>
      <c r="H43" s="220"/>
      <c r="I43" s="23">
        <f>SUM(I13*20/100)</f>
        <v>883</v>
      </c>
      <c r="M43" s="155"/>
      <c r="N43" s="3"/>
    </row>
    <row r="44" spans="2:14" x14ac:dyDescent="0.3">
      <c r="B44" s="42" t="s">
        <v>124</v>
      </c>
      <c r="C44" s="25"/>
      <c r="D44" s="51">
        <v>25</v>
      </c>
      <c r="F44" s="25"/>
      <c r="G44" s="25"/>
      <c r="H44" s="25"/>
      <c r="I44" s="23">
        <f>(I31*D44/100)</f>
        <v>1528.3074999999999</v>
      </c>
      <c r="L44" s="22"/>
      <c r="M44" s="155"/>
      <c r="N44" s="3"/>
    </row>
    <row r="45" spans="2:14" x14ac:dyDescent="0.3">
      <c r="B45" s="217" t="s">
        <v>125</v>
      </c>
      <c r="C45" s="218"/>
      <c r="D45" s="218"/>
      <c r="E45" s="218"/>
      <c r="F45" s="218"/>
      <c r="G45" s="218"/>
      <c r="H45" s="218"/>
      <c r="I45" s="24">
        <f>SUM(I42:I44)</f>
        <v>8524.5374999999985</v>
      </c>
      <c r="L45" s="22"/>
      <c r="M45" s="155"/>
      <c r="N45" s="3"/>
    </row>
    <row r="46" spans="2:14" x14ac:dyDescent="0.3">
      <c r="B46" s="219" t="s">
        <v>126</v>
      </c>
      <c r="C46" s="220"/>
      <c r="D46" s="220"/>
      <c r="E46" s="220"/>
      <c r="F46" s="220"/>
      <c r="G46" s="220"/>
      <c r="H46" s="220"/>
      <c r="I46" s="23">
        <f>I10/1.2*0.2</f>
        <v>4666.666666666667</v>
      </c>
      <c r="M46" s="28"/>
    </row>
    <row r="47" spans="2:14" ht="15.6" customHeight="1" thickBot="1" x14ac:dyDescent="0.35">
      <c r="B47" s="213" t="s">
        <v>127</v>
      </c>
      <c r="C47" s="214"/>
      <c r="D47" s="214"/>
      <c r="E47" s="214"/>
      <c r="F47" s="214"/>
      <c r="G47" s="214"/>
      <c r="H47" s="214"/>
      <c r="I47" s="52">
        <f>SUM(I45:I46)</f>
        <v>13191.204166666666</v>
      </c>
      <c r="M47" s="28"/>
    </row>
    <row r="48" spans="2:14" x14ac:dyDescent="0.3">
      <c r="B48" s="128" t="s">
        <v>128</v>
      </c>
      <c r="C48" s="129"/>
      <c r="D48" s="129"/>
      <c r="E48" s="129"/>
      <c r="F48" s="129"/>
      <c r="G48" s="129"/>
      <c r="H48" s="129"/>
      <c r="I48" s="130"/>
      <c r="L48" s="3"/>
    </row>
    <row r="49" spans="2:9" x14ac:dyDescent="0.3">
      <c r="B49" s="131" t="s">
        <v>129</v>
      </c>
      <c r="I49" s="132">
        <f>I10</f>
        <v>28000</v>
      </c>
    </row>
    <row r="50" spans="2:9" ht="14.4" thickBot="1" x14ac:dyDescent="0.35">
      <c r="B50" s="133" t="s">
        <v>130</v>
      </c>
      <c r="C50" s="134"/>
      <c r="D50" s="134"/>
      <c r="E50" s="134"/>
      <c r="F50" s="134"/>
      <c r="G50" s="134"/>
      <c r="H50" s="134"/>
      <c r="I50" s="135">
        <f>I49-I47</f>
        <v>14808.795833333334</v>
      </c>
    </row>
    <row r="51" spans="2:9" x14ac:dyDescent="0.3">
      <c r="B51" s="9"/>
      <c r="C51" s="58"/>
    </row>
    <row r="52" spans="2:9" x14ac:dyDescent="0.3">
      <c r="B52" s="25"/>
      <c r="C52" s="57"/>
    </row>
    <row r="53" spans="2:9" x14ac:dyDescent="0.3">
      <c r="B53" s="201" t="s">
        <v>131</v>
      </c>
      <c r="C53" s="201"/>
      <c r="D53" s="201"/>
      <c r="E53" s="201"/>
      <c r="F53" s="55">
        <f>I47/C8</f>
        <v>188.44577380952381</v>
      </c>
    </row>
    <row r="64" spans="2:9" ht="13.5" customHeight="1" x14ac:dyDescent="0.3"/>
  </sheetData>
  <mergeCells count="35">
    <mergeCell ref="K10:L10"/>
    <mergeCell ref="C11:E11"/>
    <mergeCell ref="F11:H11"/>
    <mergeCell ref="B3:I3"/>
    <mergeCell ref="B4:I4"/>
    <mergeCell ref="C5:F5"/>
    <mergeCell ref="K6:L6"/>
    <mergeCell ref="C7:E7"/>
    <mergeCell ref="C8:E8"/>
    <mergeCell ref="F8:H8"/>
    <mergeCell ref="B53:E53"/>
    <mergeCell ref="B15:E15"/>
    <mergeCell ref="C9:E9"/>
    <mergeCell ref="F9:H9"/>
    <mergeCell ref="C10:E10"/>
    <mergeCell ref="F10:H10"/>
    <mergeCell ref="B22:F22"/>
    <mergeCell ref="C26:F26"/>
    <mergeCell ref="B46:H46"/>
    <mergeCell ref="B47:H47"/>
    <mergeCell ref="M41:N41"/>
    <mergeCell ref="B42:H42"/>
    <mergeCell ref="B43:H43"/>
    <mergeCell ref="B45:H45"/>
    <mergeCell ref="C25:F25"/>
    <mergeCell ref="B29:H29"/>
    <mergeCell ref="B31:F31"/>
    <mergeCell ref="G31:H31"/>
    <mergeCell ref="B1:I1"/>
    <mergeCell ref="B32:F32"/>
    <mergeCell ref="B41:I41"/>
    <mergeCell ref="B12:H12"/>
    <mergeCell ref="B13:H13"/>
    <mergeCell ref="B14:H14"/>
    <mergeCell ref="B30:C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E13F8-DF08-4F1A-8396-E96AD9B05F04}">
  <dimension ref="B1:T66"/>
  <sheetViews>
    <sheetView showGridLines="0" zoomScale="70" zoomScaleNormal="70" workbookViewId="0">
      <selection activeCell="F34" sqref="F34:F39"/>
    </sheetView>
  </sheetViews>
  <sheetFormatPr defaultColWidth="8.88671875" defaultRowHeight="13.8" x14ac:dyDescent="0.3"/>
  <cols>
    <col min="1" max="1" width="4.6640625" style="1" customWidth="1"/>
    <col min="2" max="2" width="27.44140625" style="1" customWidth="1"/>
    <col min="3" max="8" width="12.6640625" style="1" customWidth="1"/>
    <col min="9" max="9" width="12.6640625" style="2" customWidth="1"/>
    <col min="10" max="10" width="5.33203125" style="1" customWidth="1"/>
    <col min="11" max="11" width="21.33203125" style="1" customWidth="1"/>
    <col min="12" max="12" width="10.33203125" style="1" customWidth="1"/>
    <col min="13" max="13" width="6.44140625" style="1" customWidth="1"/>
    <col min="14" max="14" width="7.109375" style="1" customWidth="1"/>
    <col min="15" max="15" width="10.33203125" style="1" customWidth="1"/>
    <col min="16" max="16" width="11.44140625" style="1" customWidth="1"/>
    <col min="17" max="16384" width="8.88671875" style="1"/>
  </cols>
  <sheetData>
    <row r="1" spans="2:20" x14ac:dyDescent="0.3">
      <c r="B1" s="225" t="s">
        <v>133</v>
      </c>
      <c r="C1" s="225"/>
      <c r="D1" s="225"/>
      <c r="E1" s="225"/>
      <c r="F1" s="225"/>
      <c r="G1" s="225"/>
      <c r="H1" s="225"/>
      <c r="I1" s="225"/>
    </row>
    <row r="2" spans="2:20" x14ac:dyDescent="0.3">
      <c r="B2" s="4"/>
    </row>
    <row r="3" spans="2:20" x14ac:dyDescent="0.3">
      <c r="B3" s="225" t="s">
        <v>84</v>
      </c>
      <c r="C3" s="225"/>
      <c r="D3" s="225"/>
      <c r="E3" s="225"/>
      <c r="F3" s="225"/>
      <c r="G3" s="225"/>
      <c r="H3" s="225"/>
      <c r="I3" s="225"/>
      <c r="M3" s="3"/>
    </row>
    <row r="4" spans="2:20" x14ac:dyDescent="0.3">
      <c r="B4" s="229" t="s">
        <v>0</v>
      </c>
      <c r="C4" s="229"/>
      <c r="D4" s="229"/>
      <c r="E4" s="229"/>
      <c r="F4" s="229"/>
      <c r="G4" s="229"/>
      <c r="H4" s="229"/>
      <c r="I4" s="229"/>
      <c r="L4" s="4"/>
      <c r="M4" s="4"/>
      <c r="N4" s="4"/>
      <c r="O4" s="4"/>
    </row>
    <row r="5" spans="2:20" x14ac:dyDescent="0.3">
      <c r="B5" s="3"/>
      <c r="C5" s="230" t="s">
        <v>5</v>
      </c>
      <c r="D5" s="230"/>
      <c r="E5" s="230"/>
      <c r="F5" s="230"/>
      <c r="G5" s="47">
        <v>3</v>
      </c>
      <c r="H5" s="56">
        <f>'Ekonom. ukazovatele'!E8</f>
        <v>20</v>
      </c>
      <c r="I5" s="56">
        <f>'Ekonom. ukazovatele'!E10</f>
        <v>9</v>
      </c>
    </row>
    <row r="6" spans="2:20" ht="14.4" thickBot="1" x14ac:dyDescent="0.35">
      <c r="B6" s="3"/>
      <c r="C6" s="5"/>
      <c r="D6" s="5"/>
      <c r="E6" s="5"/>
      <c r="F6" s="5"/>
      <c r="G6" s="6"/>
      <c r="H6" s="56">
        <f>'Ekonom. ukazovatele'!E17</f>
        <v>6</v>
      </c>
      <c r="K6" s="209"/>
      <c r="L6" s="209"/>
      <c r="M6" s="4"/>
    </row>
    <row r="7" spans="2:20" x14ac:dyDescent="0.3">
      <c r="B7" s="29" t="s">
        <v>85</v>
      </c>
      <c r="C7" s="204" t="s">
        <v>132</v>
      </c>
      <c r="D7" s="204"/>
      <c r="E7" s="204"/>
      <c r="F7" s="7"/>
      <c r="G7" s="7"/>
      <c r="H7" s="7"/>
      <c r="I7" s="8" t="s">
        <v>87</v>
      </c>
      <c r="K7" s="9"/>
    </row>
    <row r="8" spans="2:20" x14ac:dyDescent="0.3">
      <c r="B8" s="21" t="s">
        <v>88</v>
      </c>
      <c r="C8" s="231">
        <v>46</v>
      </c>
      <c r="D8" s="231"/>
      <c r="E8" s="231"/>
      <c r="F8" s="208"/>
      <c r="G8" s="208"/>
      <c r="H8" s="208"/>
      <c r="I8" s="30"/>
    </row>
    <row r="9" spans="2:20" x14ac:dyDescent="0.3">
      <c r="B9" s="31"/>
      <c r="C9" s="208" t="s">
        <v>89</v>
      </c>
      <c r="D9" s="208"/>
      <c r="E9" s="208"/>
      <c r="F9" s="208" t="s">
        <v>90</v>
      </c>
      <c r="G9" s="208"/>
      <c r="H9" s="208"/>
      <c r="I9" s="10"/>
      <c r="Q9" s="11"/>
      <c r="R9" s="11"/>
      <c r="S9" s="11"/>
      <c r="T9" s="11"/>
    </row>
    <row r="10" spans="2:20" ht="14.4" thickBot="1" x14ac:dyDescent="0.35">
      <c r="B10" s="32"/>
      <c r="C10" s="224">
        <f>'Ekonom. ukazovatele'!F3</f>
        <v>400</v>
      </c>
      <c r="D10" s="224"/>
      <c r="E10" s="224"/>
      <c r="F10" s="200">
        <f>C10*C8</f>
        <v>18400</v>
      </c>
      <c r="G10" s="200"/>
      <c r="H10" s="200"/>
      <c r="I10" s="53">
        <f>C8*C10</f>
        <v>18400</v>
      </c>
      <c r="K10" s="209"/>
      <c r="L10" s="209"/>
    </row>
    <row r="11" spans="2:20" x14ac:dyDescent="0.3">
      <c r="B11" s="29" t="s">
        <v>91</v>
      </c>
      <c r="C11" s="204"/>
      <c r="D11" s="204"/>
      <c r="E11" s="204"/>
      <c r="F11" s="204"/>
      <c r="G11" s="204"/>
      <c r="H11" s="204"/>
      <c r="I11" s="12"/>
      <c r="K11" s="9"/>
    </row>
    <row r="12" spans="2:20" x14ac:dyDescent="0.3">
      <c r="B12" s="227" t="s">
        <v>92</v>
      </c>
      <c r="C12" s="228"/>
      <c r="D12" s="228"/>
      <c r="E12" s="228"/>
      <c r="F12" s="228"/>
      <c r="G12" s="228"/>
      <c r="H12" s="228"/>
      <c r="I12" s="35">
        <v>100</v>
      </c>
    </row>
    <row r="13" spans="2:20" x14ac:dyDescent="0.3">
      <c r="B13" s="221" t="s">
        <v>93</v>
      </c>
      <c r="C13" s="222"/>
      <c r="D13" s="222"/>
      <c r="E13" s="222"/>
      <c r="F13" s="222"/>
      <c r="G13" s="222"/>
      <c r="H13" s="222"/>
      <c r="I13" s="46">
        <f>SUM(I14+I15+I21+I22)</f>
        <v>3052</v>
      </c>
    </row>
    <row r="14" spans="2:20" x14ac:dyDescent="0.3">
      <c r="B14" s="205" t="s">
        <v>94</v>
      </c>
      <c r="C14" s="206"/>
      <c r="D14" s="206"/>
      <c r="E14" s="206"/>
      <c r="F14" s="206"/>
      <c r="G14" s="206"/>
      <c r="H14" s="206"/>
      <c r="I14" s="34">
        <f>D39*H5</f>
        <v>1400</v>
      </c>
    </row>
    <row r="15" spans="2:20" x14ac:dyDescent="0.3">
      <c r="B15" s="202" t="s">
        <v>95</v>
      </c>
      <c r="C15" s="203"/>
      <c r="D15" s="203"/>
      <c r="E15" s="203"/>
      <c r="F15" s="13">
        <f>'Ekonom. ukazovatele'!E17</f>
        <v>6</v>
      </c>
      <c r="G15" s="14"/>
      <c r="H15" s="15"/>
      <c r="I15" s="35">
        <f>I17+I18+I19+I20+I21</f>
        <v>527</v>
      </c>
    </row>
    <row r="16" spans="2:20" x14ac:dyDescent="0.3">
      <c r="B16" s="140"/>
      <c r="E16" s="141" t="s">
        <v>96</v>
      </c>
      <c r="F16" s="142"/>
      <c r="G16" s="143" t="s">
        <v>97</v>
      </c>
      <c r="I16" s="24"/>
    </row>
    <row r="17" spans="2:9" x14ac:dyDescent="0.3">
      <c r="B17" s="144" t="s">
        <v>98</v>
      </c>
      <c r="E17" s="145">
        <f>C8/2</f>
        <v>23</v>
      </c>
      <c r="G17" s="141">
        <f>I5</f>
        <v>9</v>
      </c>
      <c r="H17" s="234" t="s">
        <v>140</v>
      </c>
      <c r="I17" s="23">
        <f>20+E17*G17</f>
        <v>227</v>
      </c>
    </row>
    <row r="18" spans="2:9" x14ac:dyDescent="0.3">
      <c r="B18" s="144" t="s">
        <v>76</v>
      </c>
      <c r="E18" s="145">
        <f>'Ekonom. ukazovatele'!C19</f>
        <v>6</v>
      </c>
      <c r="F18" s="146"/>
      <c r="G18" s="141">
        <v>15</v>
      </c>
      <c r="I18" s="23">
        <f>E18*$G$18</f>
        <v>90</v>
      </c>
    </row>
    <row r="19" spans="2:9" x14ac:dyDescent="0.3">
      <c r="B19" s="144" t="s">
        <v>77</v>
      </c>
      <c r="E19" s="147">
        <f>'Ekonom. ukazovatele'!C20</f>
        <v>4</v>
      </c>
      <c r="F19" s="146"/>
      <c r="G19" s="141">
        <v>15</v>
      </c>
      <c r="I19" s="23">
        <f t="shared" ref="I19:I21" si="0">E19*$G$18</f>
        <v>60</v>
      </c>
    </row>
    <row r="20" spans="2:9" x14ac:dyDescent="0.3">
      <c r="B20" s="144" t="s">
        <v>99</v>
      </c>
      <c r="E20" s="147">
        <f>'Ekonom. ukazovatele'!C21</f>
        <v>4</v>
      </c>
      <c r="F20" s="146"/>
      <c r="G20" s="141">
        <v>15</v>
      </c>
      <c r="I20" s="23">
        <f t="shared" si="0"/>
        <v>60</v>
      </c>
    </row>
    <row r="21" spans="2:9" x14ac:dyDescent="0.3">
      <c r="B21" s="144" t="s">
        <v>100</v>
      </c>
      <c r="E21" s="147">
        <f>'Ekonom. ukazovatele'!C22</f>
        <v>6</v>
      </c>
      <c r="F21" s="16"/>
      <c r="G21" s="141">
        <v>15</v>
      </c>
      <c r="I21" s="23">
        <f t="shared" si="0"/>
        <v>90</v>
      </c>
    </row>
    <row r="22" spans="2:9" x14ac:dyDescent="0.3">
      <c r="B22" s="205" t="s">
        <v>101</v>
      </c>
      <c r="C22" s="206"/>
      <c r="D22" s="206"/>
      <c r="E22" s="206"/>
      <c r="F22" s="206"/>
      <c r="G22" s="17" t="s">
        <v>102</v>
      </c>
      <c r="H22" s="80">
        <f>'Ekonom. ukazovatele'!E10</f>
        <v>9</v>
      </c>
      <c r="I22" s="34">
        <f>F39*H22</f>
        <v>1035</v>
      </c>
    </row>
    <row r="23" spans="2:9" x14ac:dyDescent="0.3">
      <c r="B23" s="39" t="s">
        <v>103</v>
      </c>
      <c r="C23" s="15"/>
      <c r="D23" s="15"/>
      <c r="E23" s="15"/>
      <c r="F23" s="15"/>
      <c r="G23" s="15"/>
      <c r="H23" s="15"/>
      <c r="I23" s="35">
        <f>I25+I26+I28</f>
        <v>0</v>
      </c>
    </row>
    <row r="24" spans="2:9" x14ac:dyDescent="0.3">
      <c r="B24" s="21"/>
      <c r="G24" s="156" t="s">
        <v>104</v>
      </c>
      <c r="H24" s="143" t="s">
        <v>105</v>
      </c>
      <c r="I24" s="23"/>
    </row>
    <row r="25" spans="2:9" x14ac:dyDescent="0.3">
      <c r="B25" s="40" t="s">
        <v>106</v>
      </c>
      <c r="C25" s="208"/>
      <c r="D25" s="208"/>
      <c r="E25" s="208"/>
      <c r="F25" s="208"/>
      <c r="G25" s="155">
        <f>'Ekonom. ukazovatele'!E13</f>
        <v>42</v>
      </c>
      <c r="H25" s="155">
        <v>0</v>
      </c>
      <c r="I25" s="23">
        <f>G25*H25</f>
        <v>0</v>
      </c>
    </row>
    <row r="26" spans="2:9" x14ac:dyDescent="0.3">
      <c r="B26" s="40" t="s">
        <v>107</v>
      </c>
      <c r="C26" s="208"/>
      <c r="D26" s="208"/>
      <c r="E26" s="208"/>
      <c r="F26" s="208"/>
      <c r="G26" s="155">
        <f>'Ekonom. ukazovatele'!E14</f>
        <v>14</v>
      </c>
      <c r="H26" s="155">
        <v>0</v>
      </c>
      <c r="I26" s="23">
        <f t="shared" ref="I26:I28" si="1">G26*H26</f>
        <v>0</v>
      </c>
    </row>
    <row r="27" spans="2:9" x14ac:dyDescent="0.3">
      <c r="B27" s="40"/>
      <c r="C27" s="156"/>
      <c r="D27" s="156"/>
      <c r="E27" s="156"/>
      <c r="F27" s="156"/>
      <c r="G27" s="155"/>
      <c r="H27" s="155">
        <v>0</v>
      </c>
      <c r="I27" s="23"/>
    </row>
    <row r="28" spans="2:9" x14ac:dyDescent="0.3">
      <c r="B28" s="41" t="s">
        <v>109</v>
      </c>
      <c r="C28" s="18"/>
      <c r="D28" s="18"/>
      <c r="E28" s="19"/>
      <c r="F28" s="19"/>
      <c r="G28" s="20">
        <f>'Ekonom. ukazovatele'!E11</f>
        <v>5</v>
      </c>
      <c r="H28" s="20">
        <v>0</v>
      </c>
      <c r="I28" s="38">
        <f t="shared" si="1"/>
        <v>0</v>
      </c>
    </row>
    <row r="29" spans="2:9" x14ac:dyDescent="0.3">
      <c r="B29" s="221" t="s">
        <v>110</v>
      </c>
      <c r="C29" s="222"/>
      <c r="D29" s="222"/>
      <c r="E29" s="222"/>
      <c r="F29" s="222"/>
      <c r="G29" s="222"/>
      <c r="H29" s="222"/>
      <c r="I29" s="24"/>
    </row>
    <row r="30" spans="2:9" x14ac:dyDescent="0.3">
      <c r="B30" s="207" t="s">
        <v>111</v>
      </c>
      <c r="C30" s="208"/>
      <c r="D30" s="149">
        <f>'Ekonom. ukazovatele'!J18</f>
        <v>36.200000000000003</v>
      </c>
      <c r="E30" s="22"/>
      <c r="F30" s="22"/>
      <c r="G30" s="22"/>
      <c r="H30" s="22"/>
      <c r="I30" s="24">
        <f>(I13*D30/100)</f>
        <v>1104.8240000000001</v>
      </c>
    </row>
    <row r="31" spans="2:9" ht="14.4" thickBot="1" x14ac:dyDescent="0.35">
      <c r="B31" s="215"/>
      <c r="C31" s="216"/>
      <c r="D31" s="216"/>
      <c r="E31" s="216"/>
      <c r="F31" s="216"/>
      <c r="G31" s="223" t="s">
        <v>112</v>
      </c>
      <c r="H31" s="223"/>
      <c r="I31" s="45">
        <f>SUM(I12+I13+I30)</f>
        <v>4256.8240000000005</v>
      </c>
    </row>
    <row r="32" spans="2:9" x14ac:dyDescent="0.3">
      <c r="B32" s="210" t="s">
        <v>113</v>
      </c>
      <c r="C32" s="211"/>
      <c r="D32" s="211"/>
      <c r="E32" s="211"/>
      <c r="F32" s="211"/>
      <c r="G32" s="15"/>
      <c r="H32" s="15"/>
      <c r="I32" s="33">
        <f>SUM(I34:I38)</f>
        <v>2435</v>
      </c>
    </row>
    <row r="33" spans="2:14" x14ac:dyDescent="0.3">
      <c r="B33" s="48" t="s">
        <v>114</v>
      </c>
      <c r="C33" s="9" t="s">
        <v>115</v>
      </c>
      <c r="D33" s="9" t="s">
        <v>116</v>
      </c>
      <c r="E33" s="3" t="s">
        <v>136</v>
      </c>
      <c r="F33" s="9" t="s">
        <v>117</v>
      </c>
      <c r="G33" s="9" t="s">
        <v>137</v>
      </c>
      <c r="H33" s="25"/>
      <c r="I33" s="49" t="s">
        <v>118</v>
      </c>
    </row>
    <row r="34" spans="2:14" x14ac:dyDescent="0.3">
      <c r="B34" s="36" t="str">
        <f>'Učebný plán'!E20</f>
        <v xml:space="preserve">Záujmová matematika </v>
      </c>
      <c r="C34" s="150" t="s">
        <v>119</v>
      </c>
      <c r="D34" s="9">
        <f>'Učebný plán'!G20</f>
        <v>10</v>
      </c>
      <c r="E34" s="9">
        <f>D34*$H$5</f>
        <v>200</v>
      </c>
      <c r="F34" s="246">
        <f>$C$8/2</f>
        <v>23</v>
      </c>
      <c r="G34" s="9">
        <f>F34*$I$5</f>
        <v>207</v>
      </c>
      <c r="H34" s="9"/>
      <c r="I34" s="23">
        <f>E34+G34</f>
        <v>407</v>
      </c>
    </row>
    <row r="35" spans="2:14" x14ac:dyDescent="0.3">
      <c r="B35" s="36" t="str">
        <f>'Učebný plán'!E21</f>
        <v>Afinná geometria</v>
      </c>
      <c r="C35" s="150" t="s">
        <v>119</v>
      </c>
      <c r="D35" s="9">
        <f>'Učebný plán'!G21</f>
        <v>20</v>
      </c>
      <c r="E35" s="9">
        <f t="shared" ref="E35:E39" si="2">D35*$H$5</f>
        <v>400</v>
      </c>
      <c r="F35" s="246">
        <f t="shared" ref="F35:F39" si="3">$C$8/2</f>
        <v>23</v>
      </c>
      <c r="G35" s="9">
        <f t="shared" ref="G35:G39" si="4">F35*$I$5</f>
        <v>207</v>
      </c>
      <c r="H35" s="9"/>
      <c r="I35" s="23">
        <f t="shared" ref="I35:I39" si="5">E35+G35</f>
        <v>607</v>
      </c>
    </row>
    <row r="36" spans="2:14" x14ac:dyDescent="0.3">
      <c r="B36" s="36" t="str">
        <f>'Učebný plán'!E22</f>
        <v xml:space="preserve">Algebra 2 </v>
      </c>
      <c r="C36" s="150" t="s">
        <v>119</v>
      </c>
      <c r="D36" s="9">
        <f>'Učebný plán'!G22</f>
        <v>10</v>
      </c>
      <c r="E36" s="9">
        <f t="shared" si="2"/>
        <v>200</v>
      </c>
      <c r="F36" s="246">
        <f t="shared" si="3"/>
        <v>23</v>
      </c>
      <c r="G36" s="9">
        <f t="shared" si="4"/>
        <v>207</v>
      </c>
      <c r="H36" s="9"/>
      <c r="I36" s="23">
        <f t="shared" si="5"/>
        <v>407</v>
      </c>
      <c r="L36" s="4"/>
    </row>
    <row r="37" spans="2:14" x14ac:dyDescent="0.3">
      <c r="B37" s="36" t="str">
        <f>'Učebný plán'!E23</f>
        <v>Diskrétna matematika</v>
      </c>
      <c r="C37" s="150" t="s">
        <v>119</v>
      </c>
      <c r="D37" s="9">
        <f>'Učebný plán'!G23</f>
        <v>10</v>
      </c>
      <c r="E37" s="9">
        <f t="shared" si="2"/>
        <v>200</v>
      </c>
      <c r="F37" s="246">
        <f t="shared" si="3"/>
        <v>23</v>
      </c>
      <c r="G37" s="9">
        <f t="shared" si="4"/>
        <v>207</v>
      </c>
      <c r="H37" s="9"/>
      <c r="I37" s="23">
        <f t="shared" si="5"/>
        <v>407</v>
      </c>
      <c r="L37" s="4"/>
    </row>
    <row r="38" spans="2:14" x14ac:dyDescent="0.3">
      <c r="B38" s="36" t="str">
        <f>'Učebný plán'!E24</f>
        <v>Didaktika matematiky 1</v>
      </c>
      <c r="C38" s="150" t="s">
        <v>119</v>
      </c>
      <c r="D38" s="9">
        <f>'Učebný plán'!G24</f>
        <v>20</v>
      </c>
      <c r="E38" s="9">
        <f t="shared" si="2"/>
        <v>400</v>
      </c>
      <c r="F38" s="246">
        <f t="shared" si="3"/>
        <v>23</v>
      </c>
      <c r="G38" s="9">
        <f t="shared" si="4"/>
        <v>207</v>
      </c>
      <c r="H38" s="9"/>
      <c r="I38" s="23">
        <f t="shared" si="5"/>
        <v>607</v>
      </c>
    </row>
    <row r="39" spans="2:14" x14ac:dyDescent="0.3">
      <c r="B39" s="37" t="s">
        <v>120</v>
      </c>
      <c r="C39" s="26"/>
      <c r="D39" s="232">
        <f>SUM(D34:D38)</f>
        <v>70</v>
      </c>
      <c r="E39" s="232"/>
      <c r="F39" s="247">
        <f t="shared" ref="E39:F39" si="6">SUM(F34:F38)</f>
        <v>115</v>
      </c>
      <c r="G39" s="9"/>
      <c r="H39" s="9"/>
      <c r="I39" s="23">
        <f t="shared" si="5"/>
        <v>0</v>
      </c>
    </row>
    <row r="40" spans="2:14" x14ac:dyDescent="0.3">
      <c r="B40" s="210" t="s">
        <v>121</v>
      </c>
      <c r="C40" s="211"/>
      <c r="D40" s="211"/>
      <c r="E40" s="211"/>
      <c r="F40" s="211"/>
      <c r="G40" s="211"/>
      <c r="H40" s="211"/>
      <c r="I40" s="212"/>
      <c r="M40" s="226"/>
      <c r="N40" s="226"/>
    </row>
    <row r="41" spans="2:14" x14ac:dyDescent="0.3">
      <c r="B41" s="217" t="s">
        <v>122</v>
      </c>
      <c r="C41" s="218"/>
      <c r="D41" s="218"/>
      <c r="E41" s="218"/>
      <c r="F41" s="218"/>
      <c r="G41" s="218"/>
      <c r="H41" s="218"/>
      <c r="I41" s="50">
        <f>SUM(I31)</f>
        <v>4256.8240000000005</v>
      </c>
      <c r="M41" s="155"/>
      <c r="N41" s="3"/>
    </row>
    <row r="42" spans="2:14" x14ac:dyDescent="0.3">
      <c r="B42" s="219" t="s">
        <v>123</v>
      </c>
      <c r="C42" s="220"/>
      <c r="D42" s="220"/>
      <c r="E42" s="220"/>
      <c r="F42" s="220"/>
      <c r="G42" s="220"/>
      <c r="H42" s="220"/>
      <c r="I42" s="23">
        <f>SUM(I13*20/100)</f>
        <v>610.4</v>
      </c>
      <c r="M42" s="155"/>
      <c r="N42" s="3"/>
    </row>
    <row r="43" spans="2:14" x14ac:dyDescent="0.3">
      <c r="B43" s="42" t="s">
        <v>124</v>
      </c>
      <c r="C43" s="25"/>
      <c r="D43" s="51">
        <v>25</v>
      </c>
      <c r="F43" s="25"/>
      <c r="G43" s="25"/>
      <c r="H43" s="25"/>
      <c r="I43" s="23">
        <f>(I31*D43/100)</f>
        <v>1064.2060000000001</v>
      </c>
      <c r="L43" s="22"/>
      <c r="M43" s="155"/>
      <c r="N43" s="3"/>
    </row>
    <row r="44" spans="2:14" x14ac:dyDescent="0.3">
      <c r="B44" s="217" t="s">
        <v>125</v>
      </c>
      <c r="C44" s="218"/>
      <c r="D44" s="218"/>
      <c r="E44" s="218"/>
      <c r="F44" s="218"/>
      <c r="G44" s="218"/>
      <c r="H44" s="218"/>
      <c r="I44" s="24">
        <f>SUM(I41:I43)</f>
        <v>5931.43</v>
      </c>
      <c r="L44" s="22"/>
      <c r="M44" s="155"/>
      <c r="N44" s="3"/>
    </row>
    <row r="45" spans="2:14" x14ac:dyDescent="0.3">
      <c r="B45" s="219" t="s">
        <v>126</v>
      </c>
      <c r="C45" s="220"/>
      <c r="D45" s="220"/>
      <c r="E45" s="220"/>
      <c r="F45" s="220"/>
      <c r="G45" s="220"/>
      <c r="H45" s="220"/>
      <c r="I45" s="23">
        <f>I10/1.2*0.2</f>
        <v>3066.666666666667</v>
      </c>
      <c r="M45" s="28"/>
    </row>
    <row r="46" spans="2:14" ht="14.4" thickBot="1" x14ac:dyDescent="0.35">
      <c r="B46" s="213" t="s">
        <v>127</v>
      </c>
      <c r="C46" s="214"/>
      <c r="D46" s="214"/>
      <c r="E46" s="214"/>
      <c r="F46" s="214"/>
      <c r="G46" s="214"/>
      <c r="H46" s="214"/>
      <c r="I46" s="52">
        <f>SUM(I44:I45)</f>
        <v>8998.0966666666682</v>
      </c>
      <c r="M46" s="28"/>
    </row>
    <row r="47" spans="2:14" x14ac:dyDescent="0.3">
      <c r="B47" s="128" t="s">
        <v>128</v>
      </c>
      <c r="C47" s="129"/>
      <c r="D47" s="129"/>
      <c r="E47" s="129"/>
      <c r="F47" s="129"/>
      <c r="G47" s="129"/>
      <c r="H47" s="129"/>
      <c r="I47" s="130"/>
      <c r="L47" s="3"/>
    </row>
    <row r="48" spans="2:14" x14ac:dyDescent="0.3">
      <c r="B48" s="131" t="s">
        <v>129</v>
      </c>
      <c r="I48" s="132">
        <f>I10</f>
        <v>18400</v>
      </c>
    </row>
    <row r="49" spans="2:9" ht="14.4" thickBot="1" x14ac:dyDescent="0.35">
      <c r="B49" s="133" t="s">
        <v>130</v>
      </c>
      <c r="C49" s="134"/>
      <c r="D49" s="134"/>
      <c r="E49" s="134"/>
      <c r="F49" s="134"/>
      <c r="G49" s="134"/>
      <c r="H49" s="134"/>
      <c r="I49" s="135">
        <f>I48-I46</f>
        <v>9401.9033333333318</v>
      </c>
    </row>
    <row r="50" spans="2:9" x14ac:dyDescent="0.3">
      <c r="B50" s="9"/>
      <c r="C50" s="58"/>
    </row>
    <row r="51" spans="2:9" x14ac:dyDescent="0.3">
      <c r="B51" s="25"/>
      <c r="C51" s="57"/>
    </row>
    <row r="52" spans="2:9" x14ac:dyDescent="0.3">
      <c r="B52" s="201" t="s">
        <v>131</v>
      </c>
      <c r="C52" s="201"/>
      <c r="D52" s="201"/>
      <c r="E52" s="201"/>
      <c r="F52" s="55">
        <f>I46/C8</f>
        <v>195.61079710144932</v>
      </c>
    </row>
    <row r="66" ht="13.5" customHeight="1" x14ac:dyDescent="0.3"/>
  </sheetData>
  <mergeCells count="35">
    <mergeCell ref="K10:L10"/>
    <mergeCell ref="C11:E11"/>
    <mergeCell ref="F11:H11"/>
    <mergeCell ref="B3:I3"/>
    <mergeCell ref="B4:I4"/>
    <mergeCell ref="C5:F5"/>
    <mergeCell ref="K6:L6"/>
    <mergeCell ref="C7:E7"/>
    <mergeCell ref="C8:E8"/>
    <mergeCell ref="F8:H8"/>
    <mergeCell ref="M40:N40"/>
    <mergeCell ref="B41:H41"/>
    <mergeCell ref="B42:H42"/>
    <mergeCell ref="B44:H44"/>
    <mergeCell ref="C25:F25"/>
    <mergeCell ref="B29:H29"/>
    <mergeCell ref="B31:F31"/>
    <mergeCell ref="G31:H31"/>
    <mergeCell ref="C26:F26"/>
    <mergeCell ref="B52:E52"/>
    <mergeCell ref="B1:I1"/>
    <mergeCell ref="B32:F32"/>
    <mergeCell ref="B40:I40"/>
    <mergeCell ref="B12:H12"/>
    <mergeCell ref="B13:H13"/>
    <mergeCell ref="B14:H14"/>
    <mergeCell ref="B30:C30"/>
    <mergeCell ref="B15:E15"/>
    <mergeCell ref="C9:E9"/>
    <mergeCell ref="F9:H9"/>
    <mergeCell ref="C10:E10"/>
    <mergeCell ref="F10:H10"/>
    <mergeCell ref="B22:F22"/>
    <mergeCell ref="B45:H45"/>
    <mergeCell ref="B46:H4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2B4B5-2426-4C40-AFFE-7C0C70EFEE4E}">
  <sheetPr>
    <pageSetUpPr fitToPage="1"/>
  </sheetPr>
  <dimension ref="B1:T65"/>
  <sheetViews>
    <sheetView showGridLines="0" topLeftCell="A6" zoomScale="70" zoomScaleNormal="70" workbookViewId="0">
      <selection activeCell="I5" sqref="I5"/>
    </sheetView>
  </sheetViews>
  <sheetFormatPr defaultColWidth="8.88671875" defaultRowHeight="13.8" x14ac:dyDescent="0.3"/>
  <cols>
    <col min="1" max="1" width="4.44140625" style="1" customWidth="1"/>
    <col min="2" max="2" width="27.44140625" style="1" customWidth="1"/>
    <col min="3" max="8" width="12.6640625" style="1" customWidth="1"/>
    <col min="9" max="9" width="12.6640625" style="2" customWidth="1"/>
    <col min="10" max="10" width="9.88671875" style="1" customWidth="1"/>
    <col min="11" max="11" width="21.33203125" style="1" customWidth="1"/>
    <col min="12" max="12" width="10.33203125" style="1" customWidth="1"/>
    <col min="13" max="13" width="6.44140625" style="1" customWidth="1"/>
    <col min="14" max="14" width="7.109375" style="1" customWidth="1"/>
    <col min="15" max="15" width="10.33203125" style="1" customWidth="1"/>
    <col min="16" max="16" width="11.44140625" style="1" customWidth="1"/>
    <col min="17" max="16384" width="8.88671875" style="1"/>
  </cols>
  <sheetData>
    <row r="1" spans="2:20" x14ac:dyDescent="0.3">
      <c r="B1" s="225" t="s">
        <v>133</v>
      </c>
      <c r="C1" s="225"/>
      <c r="D1" s="225"/>
      <c r="E1" s="225"/>
      <c r="F1" s="225"/>
      <c r="G1" s="225"/>
      <c r="H1" s="225"/>
      <c r="I1" s="225"/>
    </row>
    <row r="2" spans="2:20" x14ac:dyDescent="0.3">
      <c r="B2" s="154"/>
      <c r="C2" s="154"/>
      <c r="D2" s="154"/>
      <c r="E2" s="154"/>
      <c r="F2" s="154"/>
      <c r="G2" s="154"/>
      <c r="H2" s="154"/>
      <c r="I2" s="154"/>
    </row>
    <row r="3" spans="2:20" x14ac:dyDescent="0.3">
      <c r="B3" s="225" t="s">
        <v>84</v>
      </c>
      <c r="C3" s="225"/>
      <c r="D3" s="225"/>
      <c r="E3" s="225"/>
      <c r="F3" s="225"/>
      <c r="G3" s="225"/>
      <c r="H3" s="225"/>
      <c r="I3" s="225"/>
      <c r="M3" s="3"/>
    </row>
    <row r="4" spans="2:20" x14ac:dyDescent="0.3">
      <c r="B4" s="229" t="s">
        <v>0</v>
      </c>
      <c r="C4" s="229"/>
      <c r="D4" s="229"/>
      <c r="E4" s="229"/>
      <c r="F4" s="229"/>
      <c r="G4" s="229"/>
      <c r="H4" s="229"/>
      <c r="I4" s="229"/>
      <c r="L4" s="4"/>
      <c r="M4" s="4"/>
      <c r="N4" s="4"/>
      <c r="O4" s="4"/>
    </row>
    <row r="5" spans="2:20" x14ac:dyDescent="0.3">
      <c r="B5" s="3"/>
      <c r="C5" s="230" t="s">
        <v>5</v>
      </c>
      <c r="D5" s="230"/>
      <c r="E5" s="230"/>
      <c r="F5" s="230"/>
      <c r="G5" s="47">
        <v>4</v>
      </c>
      <c r="H5" s="56">
        <f>'Ekonom. ukazovatele'!E8</f>
        <v>20</v>
      </c>
      <c r="I5" s="56">
        <f>'Ekonom. ukazovatele'!E10</f>
        <v>9</v>
      </c>
    </row>
    <row r="6" spans="2:20" ht="14.4" thickBot="1" x14ac:dyDescent="0.35">
      <c r="B6" s="3"/>
      <c r="C6" s="5"/>
      <c r="D6" s="5"/>
      <c r="E6" s="5"/>
      <c r="F6" s="5"/>
      <c r="G6" s="6"/>
      <c r="H6" s="56">
        <f>'Ekonom. ukazovatele'!E17</f>
        <v>6</v>
      </c>
      <c r="K6" s="209"/>
      <c r="L6" s="209"/>
      <c r="M6" s="4"/>
    </row>
    <row r="7" spans="2:20" x14ac:dyDescent="0.3">
      <c r="B7" s="29" t="s">
        <v>85</v>
      </c>
      <c r="C7" s="204" t="s">
        <v>132</v>
      </c>
      <c r="D7" s="204"/>
      <c r="E7" s="204"/>
      <c r="F7" s="7"/>
      <c r="G7" s="7"/>
      <c r="H7" s="7"/>
      <c r="I7" s="8" t="s">
        <v>87</v>
      </c>
      <c r="K7" s="9"/>
    </row>
    <row r="8" spans="2:20" x14ac:dyDescent="0.3">
      <c r="B8" s="21" t="s">
        <v>88</v>
      </c>
      <c r="C8" s="231">
        <v>40</v>
      </c>
      <c r="D8" s="231"/>
      <c r="E8" s="231"/>
      <c r="F8" s="208"/>
      <c r="G8" s="208"/>
      <c r="H8" s="208"/>
      <c r="I8" s="30"/>
    </row>
    <row r="9" spans="2:20" x14ac:dyDescent="0.3">
      <c r="B9" s="31"/>
      <c r="C9" s="208" t="s">
        <v>89</v>
      </c>
      <c r="D9" s="208"/>
      <c r="E9" s="208"/>
      <c r="F9" s="208" t="s">
        <v>90</v>
      </c>
      <c r="G9" s="208"/>
      <c r="H9" s="208"/>
      <c r="I9" s="10"/>
      <c r="Q9" s="11"/>
      <c r="R9" s="11"/>
      <c r="S9" s="11"/>
      <c r="T9" s="11"/>
    </row>
    <row r="10" spans="2:20" ht="14.4" thickBot="1" x14ac:dyDescent="0.35">
      <c r="B10" s="32"/>
      <c r="C10" s="224">
        <f>'Ekonom. ukazovatele'!G3</f>
        <v>400</v>
      </c>
      <c r="D10" s="224"/>
      <c r="E10" s="224"/>
      <c r="F10" s="200">
        <f>C10*C8</f>
        <v>16000</v>
      </c>
      <c r="G10" s="200"/>
      <c r="H10" s="200"/>
      <c r="I10" s="53">
        <f>C8*C10</f>
        <v>16000</v>
      </c>
      <c r="K10" s="209"/>
      <c r="L10" s="209"/>
    </row>
    <row r="11" spans="2:20" x14ac:dyDescent="0.3">
      <c r="B11" s="29" t="s">
        <v>91</v>
      </c>
      <c r="C11" s="204"/>
      <c r="D11" s="204"/>
      <c r="E11" s="204"/>
      <c r="F11" s="204"/>
      <c r="G11" s="204"/>
      <c r="H11" s="204"/>
      <c r="I11" s="12"/>
      <c r="K11" s="9"/>
    </row>
    <row r="12" spans="2:20" x14ac:dyDescent="0.3">
      <c r="B12" s="227" t="s">
        <v>92</v>
      </c>
      <c r="C12" s="228"/>
      <c r="D12" s="228"/>
      <c r="E12" s="228"/>
      <c r="F12" s="228"/>
      <c r="G12" s="228"/>
      <c r="H12" s="228"/>
      <c r="I12" s="35">
        <v>100</v>
      </c>
    </row>
    <row r="13" spans="2:20" x14ac:dyDescent="0.3">
      <c r="B13" s="221" t="s">
        <v>93</v>
      </c>
      <c r="C13" s="222"/>
      <c r="D13" s="222"/>
      <c r="E13" s="222"/>
      <c r="F13" s="222"/>
      <c r="G13" s="222"/>
      <c r="H13" s="222"/>
      <c r="I13" s="46">
        <f>SUM(I14+I15+I21+I22+I23)</f>
        <v>5530</v>
      </c>
    </row>
    <row r="14" spans="2:20" x14ac:dyDescent="0.3">
      <c r="B14" s="205" t="s">
        <v>94</v>
      </c>
      <c r="C14" s="206"/>
      <c r="D14" s="206"/>
      <c r="E14" s="206"/>
      <c r="F14" s="206"/>
      <c r="G14" s="206"/>
      <c r="H14" s="206"/>
      <c r="I14" s="34">
        <f>D39*H5</f>
        <v>1000</v>
      </c>
    </row>
    <row r="15" spans="2:20" x14ac:dyDescent="0.3">
      <c r="B15" s="202" t="s">
        <v>95</v>
      </c>
      <c r="C15" s="203"/>
      <c r="D15" s="203"/>
      <c r="E15" s="203"/>
      <c r="F15" s="13">
        <f>'Ekonom. ukazovatele'!E17</f>
        <v>6</v>
      </c>
      <c r="G15" s="14"/>
      <c r="H15" s="15"/>
      <c r="I15" s="35">
        <f>I17+I18+I19+I20+I21</f>
        <v>500</v>
      </c>
    </row>
    <row r="16" spans="2:20" x14ac:dyDescent="0.3">
      <c r="B16" s="140"/>
      <c r="E16" s="141" t="s">
        <v>96</v>
      </c>
      <c r="F16" s="142"/>
      <c r="G16" s="143" t="s">
        <v>97</v>
      </c>
      <c r="I16" s="24"/>
    </row>
    <row r="17" spans="2:9" x14ac:dyDescent="0.3">
      <c r="B17" s="144" t="s">
        <v>98</v>
      </c>
      <c r="E17" s="145">
        <f>C8/2</f>
        <v>20</v>
      </c>
      <c r="G17" s="141">
        <f>I5</f>
        <v>9</v>
      </c>
      <c r="H17" s="234" t="s">
        <v>140</v>
      </c>
      <c r="I17" s="23">
        <f>20+E17*G17</f>
        <v>200</v>
      </c>
    </row>
    <row r="18" spans="2:9" x14ac:dyDescent="0.3">
      <c r="B18" s="144" t="s">
        <v>76</v>
      </c>
      <c r="E18" s="145">
        <f>'Ekonom. ukazovatele'!C19</f>
        <v>6</v>
      </c>
      <c r="F18" s="146"/>
      <c r="G18" s="141">
        <v>15</v>
      </c>
      <c r="I18" s="23">
        <f>E18*$G$18</f>
        <v>90</v>
      </c>
    </row>
    <row r="19" spans="2:9" x14ac:dyDescent="0.3">
      <c r="B19" s="144" t="s">
        <v>77</v>
      </c>
      <c r="E19" s="147">
        <f>'Ekonom. ukazovatele'!C20</f>
        <v>4</v>
      </c>
      <c r="F19" s="146"/>
      <c r="G19" s="141">
        <v>15</v>
      </c>
      <c r="I19" s="23">
        <f t="shared" ref="I19:I21" si="0">E19*$G$18</f>
        <v>60</v>
      </c>
    </row>
    <row r="20" spans="2:9" x14ac:dyDescent="0.3">
      <c r="B20" s="144" t="s">
        <v>99</v>
      </c>
      <c r="E20" s="147">
        <f>'Ekonom. ukazovatele'!C21</f>
        <v>4</v>
      </c>
      <c r="F20" s="146"/>
      <c r="G20" s="141">
        <v>15</v>
      </c>
      <c r="I20" s="23">
        <f t="shared" si="0"/>
        <v>60</v>
      </c>
    </row>
    <row r="21" spans="2:9" x14ac:dyDescent="0.3">
      <c r="B21" s="144" t="s">
        <v>100</v>
      </c>
      <c r="E21" s="147">
        <f>'Ekonom. ukazovatele'!C22</f>
        <v>6</v>
      </c>
      <c r="F21" s="16"/>
      <c r="G21" s="141">
        <v>15</v>
      </c>
      <c r="I21" s="23">
        <f t="shared" si="0"/>
        <v>90</v>
      </c>
    </row>
    <row r="22" spans="2:9" x14ac:dyDescent="0.3">
      <c r="B22" s="205" t="s">
        <v>101</v>
      </c>
      <c r="C22" s="206"/>
      <c r="D22" s="206"/>
      <c r="E22" s="206"/>
      <c r="F22" s="206"/>
      <c r="G22" s="17" t="s">
        <v>102</v>
      </c>
      <c r="H22" s="80">
        <f>'Ekonom. ukazovatele'!E10</f>
        <v>9</v>
      </c>
      <c r="I22" s="34">
        <f>F39*H22</f>
        <v>900</v>
      </c>
    </row>
    <row r="23" spans="2:9" x14ac:dyDescent="0.3">
      <c r="B23" s="39" t="s">
        <v>134</v>
      </c>
      <c r="C23" s="15"/>
      <c r="D23" s="15"/>
      <c r="E23" s="15"/>
      <c r="F23" s="15"/>
      <c r="G23" s="15"/>
      <c r="H23" s="15"/>
      <c r="I23" s="35">
        <f>I25+I26+I28</f>
        <v>3040</v>
      </c>
    </row>
    <row r="24" spans="2:9" x14ac:dyDescent="0.3">
      <c r="B24" s="21"/>
      <c r="G24" s="156" t="s">
        <v>104</v>
      </c>
      <c r="H24" s="143" t="s">
        <v>105</v>
      </c>
      <c r="I24" s="23"/>
    </row>
    <row r="25" spans="2:9" x14ac:dyDescent="0.3">
      <c r="B25" s="40" t="s">
        <v>106</v>
      </c>
      <c r="C25" s="208"/>
      <c r="D25" s="208"/>
      <c r="E25" s="208"/>
      <c r="F25" s="208"/>
      <c r="G25" s="155">
        <f>'Ekonom. ukazovatele'!E13</f>
        <v>42</v>
      </c>
      <c r="H25" s="155">
        <f>C8</f>
        <v>40</v>
      </c>
      <c r="I25" s="23">
        <f>G25*H25</f>
        <v>1680</v>
      </c>
    </row>
    <row r="26" spans="2:9" x14ac:dyDescent="0.3">
      <c r="B26" s="40" t="s">
        <v>107</v>
      </c>
      <c r="C26" s="208"/>
      <c r="D26" s="208"/>
      <c r="E26" s="208"/>
      <c r="F26" s="208"/>
      <c r="G26" s="155">
        <f>'Ekonom. ukazovatele'!E14</f>
        <v>14</v>
      </c>
      <c r="H26" s="155">
        <f>C8</f>
        <v>40</v>
      </c>
      <c r="I26" s="23">
        <f t="shared" ref="I26:I28" si="1">G26*H26</f>
        <v>560</v>
      </c>
    </row>
    <row r="27" spans="2:9" x14ac:dyDescent="0.3">
      <c r="B27" s="40"/>
      <c r="C27" s="156"/>
      <c r="E27" s="156" t="s">
        <v>138</v>
      </c>
      <c r="F27" s="156"/>
      <c r="G27" s="155"/>
      <c r="H27" s="155"/>
      <c r="I27" s="23"/>
    </row>
    <row r="28" spans="2:9" x14ac:dyDescent="0.3">
      <c r="B28" s="41" t="s">
        <v>135</v>
      </c>
      <c r="C28" s="18"/>
      <c r="D28" s="18"/>
      <c r="E28" s="233">
        <v>4</v>
      </c>
      <c r="F28" s="19"/>
      <c r="G28" s="20">
        <f>'Ekonom. ukazovatele'!E11</f>
        <v>5</v>
      </c>
      <c r="H28" s="20">
        <f>C8</f>
        <v>40</v>
      </c>
      <c r="I28" s="38">
        <f>G28*H28*E28</f>
        <v>800</v>
      </c>
    </row>
    <row r="29" spans="2:9" x14ac:dyDescent="0.3">
      <c r="B29" s="221" t="s">
        <v>110</v>
      </c>
      <c r="C29" s="222"/>
      <c r="D29" s="222"/>
      <c r="E29" s="222"/>
      <c r="F29" s="222"/>
      <c r="G29" s="222"/>
      <c r="H29" s="222"/>
      <c r="I29" s="24"/>
    </row>
    <row r="30" spans="2:9" x14ac:dyDescent="0.3">
      <c r="B30" s="207" t="s">
        <v>111</v>
      </c>
      <c r="C30" s="208"/>
      <c r="D30" s="149">
        <f>'Ekonom. ukazovatele'!J18</f>
        <v>36.200000000000003</v>
      </c>
      <c r="E30" s="22"/>
      <c r="F30" s="22"/>
      <c r="G30" s="22"/>
      <c r="H30" s="22"/>
      <c r="I30" s="24">
        <f>(I13*D30/100)</f>
        <v>2001.8600000000004</v>
      </c>
    </row>
    <row r="31" spans="2:9" ht="14.4" thickBot="1" x14ac:dyDescent="0.35">
      <c r="B31" s="215"/>
      <c r="C31" s="216"/>
      <c r="D31" s="216"/>
      <c r="E31" s="216"/>
      <c r="F31" s="216"/>
      <c r="G31" s="223" t="s">
        <v>112</v>
      </c>
      <c r="H31" s="223"/>
      <c r="I31" s="45">
        <f>SUM(I12+I13+I30)</f>
        <v>7631.8600000000006</v>
      </c>
    </row>
    <row r="32" spans="2:9" x14ac:dyDescent="0.3">
      <c r="B32" s="210" t="s">
        <v>113</v>
      </c>
      <c r="C32" s="211"/>
      <c r="D32" s="211"/>
      <c r="E32" s="211"/>
      <c r="F32" s="211"/>
      <c r="G32" s="15"/>
      <c r="H32" s="15"/>
      <c r="I32" s="33">
        <f>SUM(I34:I38)</f>
        <v>900</v>
      </c>
    </row>
    <row r="33" spans="2:14" x14ac:dyDescent="0.3">
      <c r="B33" s="48" t="s">
        <v>114</v>
      </c>
      <c r="C33" s="9" t="s">
        <v>115</v>
      </c>
      <c r="D33" s="9" t="s">
        <v>116</v>
      </c>
      <c r="E33" s="3" t="s">
        <v>136</v>
      </c>
      <c r="F33" s="9" t="s">
        <v>117</v>
      </c>
      <c r="G33" s="9" t="s">
        <v>137</v>
      </c>
      <c r="H33" s="25"/>
      <c r="I33" s="49" t="s">
        <v>118</v>
      </c>
    </row>
    <row r="34" spans="2:14" x14ac:dyDescent="0.3">
      <c r="B34" s="36">
        <f>'Učebný plán'!E26</f>
        <v>0</v>
      </c>
      <c r="C34" s="150" t="s">
        <v>119</v>
      </c>
      <c r="D34" s="9">
        <f>'Učebný plán'!G26</f>
        <v>0</v>
      </c>
      <c r="E34" s="9">
        <f>D34*$H$5</f>
        <v>0</v>
      </c>
      <c r="F34" s="246">
        <f>$C$8/2</f>
        <v>20</v>
      </c>
      <c r="G34" s="9">
        <f>F34*$I$5</f>
        <v>180</v>
      </c>
      <c r="I34" s="23">
        <f t="shared" ref="I34:I38" si="2">F34*$I$5</f>
        <v>180</v>
      </c>
    </row>
    <row r="35" spans="2:14" x14ac:dyDescent="0.3">
      <c r="B35" s="36" t="str">
        <f>'Učebný plán'!E27</f>
        <v xml:space="preserve">Didaktika matematiky 2 </v>
      </c>
      <c r="C35" s="150" t="s">
        <v>119</v>
      </c>
      <c r="D35" s="9">
        <f>'Učebný plán'!G27</f>
        <v>10</v>
      </c>
      <c r="E35" s="9">
        <f t="shared" ref="E35:E38" si="3">D35*$H$5</f>
        <v>200</v>
      </c>
      <c r="F35" s="246">
        <f t="shared" ref="F35:F38" si="4">$C$8/2</f>
        <v>20</v>
      </c>
      <c r="G35" s="9">
        <f t="shared" ref="G35:G38" si="5">F35*$I$5</f>
        <v>180</v>
      </c>
      <c r="I35" s="23">
        <f t="shared" si="2"/>
        <v>180</v>
      </c>
    </row>
    <row r="36" spans="2:14" x14ac:dyDescent="0.3">
      <c r="B36" s="36" t="str">
        <f>'Učebný plán'!E29</f>
        <v>Teória množín</v>
      </c>
      <c r="C36" s="150" t="s">
        <v>119</v>
      </c>
      <c r="D36" s="9">
        <f>'Učebný plán'!G29</f>
        <v>10</v>
      </c>
      <c r="E36" s="9">
        <f t="shared" si="3"/>
        <v>200</v>
      </c>
      <c r="F36" s="246">
        <f t="shared" si="4"/>
        <v>20</v>
      </c>
      <c r="G36" s="9">
        <f t="shared" si="5"/>
        <v>180</v>
      </c>
      <c r="I36" s="23">
        <f t="shared" si="2"/>
        <v>180</v>
      </c>
      <c r="L36" s="4"/>
    </row>
    <row r="37" spans="2:14" x14ac:dyDescent="0.3">
      <c r="B37" s="36" t="str">
        <f>'Učebný plán'!E30</f>
        <v>Vzdelávacie systémy v matematike</v>
      </c>
      <c r="C37" s="150" t="s">
        <v>119</v>
      </c>
      <c r="D37" s="9">
        <f>'Učebný plán'!G30</f>
        <v>10</v>
      </c>
      <c r="E37" s="9">
        <f t="shared" si="3"/>
        <v>200</v>
      </c>
      <c r="F37" s="246">
        <f t="shared" si="4"/>
        <v>20</v>
      </c>
      <c r="G37" s="9">
        <f t="shared" si="5"/>
        <v>180</v>
      </c>
      <c r="I37" s="23">
        <f t="shared" si="2"/>
        <v>180</v>
      </c>
      <c r="L37" s="4"/>
    </row>
    <row r="38" spans="2:14" x14ac:dyDescent="0.3">
      <c r="B38" s="36" t="str">
        <f>'Učebný plán'!E28</f>
        <v>Štatistika v pedagogickej praxi</v>
      </c>
      <c r="C38" s="150" t="s">
        <v>119</v>
      </c>
      <c r="D38" s="9">
        <f>'Učebný plán'!G28</f>
        <v>20</v>
      </c>
      <c r="E38" s="9">
        <f t="shared" si="3"/>
        <v>400</v>
      </c>
      <c r="F38" s="246">
        <f t="shared" si="4"/>
        <v>20</v>
      </c>
      <c r="G38" s="9">
        <f t="shared" si="5"/>
        <v>180</v>
      </c>
      <c r="I38" s="23">
        <f t="shared" si="2"/>
        <v>180</v>
      </c>
    </row>
    <row r="39" spans="2:14" x14ac:dyDescent="0.3">
      <c r="B39" s="37" t="s">
        <v>120</v>
      </c>
      <c r="C39" s="26"/>
      <c r="D39" s="232">
        <f>SUM(D34:D38)</f>
        <v>50</v>
      </c>
      <c r="E39" s="232"/>
      <c r="F39" s="247">
        <f>SUM(F34:F38)</f>
        <v>100</v>
      </c>
      <c r="G39" s="232"/>
      <c r="H39" s="27"/>
      <c r="I39" s="43"/>
    </row>
    <row r="40" spans="2:14" x14ac:dyDescent="0.3">
      <c r="B40" s="210" t="s">
        <v>121</v>
      </c>
      <c r="C40" s="211"/>
      <c r="D40" s="211"/>
      <c r="E40" s="211"/>
      <c r="F40" s="211"/>
      <c r="G40" s="211"/>
      <c r="H40" s="211"/>
      <c r="I40" s="212"/>
      <c r="M40" s="226"/>
      <c r="N40" s="226"/>
    </row>
    <row r="41" spans="2:14" x14ac:dyDescent="0.3">
      <c r="B41" s="217" t="s">
        <v>122</v>
      </c>
      <c r="C41" s="218"/>
      <c r="D41" s="218"/>
      <c r="E41" s="218"/>
      <c r="F41" s="218"/>
      <c r="G41" s="218"/>
      <c r="H41" s="218"/>
      <c r="I41" s="50">
        <f>SUM(I31)</f>
        <v>7631.8600000000006</v>
      </c>
      <c r="M41" s="155"/>
      <c r="N41" s="3"/>
    </row>
    <row r="42" spans="2:14" x14ac:dyDescent="0.3">
      <c r="B42" s="219" t="s">
        <v>123</v>
      </c>
      <c r="C42" s="220"/>
      <c r="D42" s="220"/>
      <c r="E42" s="220"/>
      <c r="F42" s="220"/>
      <c r="G42" s="220"/>
      <c r="H42" s="220"/>
      <c r="I42" s="23">
        <f>SUM(I13*20/100)</f>
        <v>1106</v>
      </c>
      <c r="M42" s="155"/>
      <c r="N42" s="3"/>
    </row>
    <row r="43" spans="2:14" x14ac:dyDescent="0.3">
      <c r="B43" s="42" t="s">
        <v>124</v>
      </c>
      <c r="C43" s="25"/>
      <c r="D43" s="51">
        <v>25</v>
      </c>
      <c r="F43" s="25"/>
      <c r="G43" s="25"/>
      <c r="H43" s="25"/>
      <c r="I43" s="23">
        <f>(I31*D43/100)</f>
        <v>1907.9649999999999</v>
      </c>
      <c r="L43" s="22"/>
      <c r="M43" s="155"/>
      <c r="N43" s="3"/>
    </row>
    <row r="44" spans="2:14" x14ac:dyDescent="0.3">
      <c r="B44" s="217" t="s">
        <v>125</v>
      </c>
      <c r="C44" s="218"/>
      <c r="D44" s="218"/>
      <c r="E44" s="218"/>
      <c r="F44" s="218"/>
      <c r="G44" s="218"/>
      <c r="H44" s="218"/>
      <c r="I44" s="24">
        <f>SUM(I41:I43)</f>
        <v>10645.825000000001</v>
      </c>
      <c r="L44" s="22"/>
      <c r="M44" s="155"/>
      <c r="N44" s="3"/>
    </row>
    <row r="45" spans="2:14" x14ac:dyDescent="0.3">
      <c r="B45" s="219" t="s">
        <v>126</v>
      </c>
      <c r="C45" s="220"/>
      <c r="D45" s="220"/>
      <c r="E45" s="220"/>
      <c r="F45" s="220"/>
      <c r="G45" s="220"/>
      <c r="H45" s="220"/>
      <c r="I45" s="23">
        <f>I10/1.2*0.2</f>
        <v>2666.666666666667</v>
      </c>
      <c r="M45" s="28"/>
    </row>
    <row r="46" spans="2:14" ht="14.4" thickBot="1" x14ac:dyDescent="0.35">
      <c r="B46" s="213" t="s">
        <v>127</v>
      </c>
      <c r="C46" s="214"/>
      <c r="D46" s="214"/>
      <c r="E46" s="214"/>
      <c r="F46" s="214"/>
      <c r="G46" s="214"/>
      <c r="H46" s="214"/>
      <c r="I46" s="52">
        <f>SUM(I44:I45)</f>
        <v>13312.491666666669</v>
      </c>
      <c r="M46" s="28"/>
    </row>
    <row r="47" spans="2:14" x14ac:dyDescent="0.3">
      <c r="B47" s="128" t="s">
        <v>128</v>
      </c>
      <c r="C47" s="129"/>
      <c r="D47" s="129"/>
      <c r="E47" s="129"/>
      <c r="F47" s="129"/>
      <c r="G47" s="129"/>
      <c r="H47" s="129"/>
      <c r="I47" s="130"/>
      <c r="L47" s="3"/>
    </row>
    <row r="48" spans="2:14" x14ac:dyDescent="0.3">
      <c r="B48" s="131" t="s">
        <v>129</v>
      </c>
      <c r="I48" s="132">
        <f>I10</f>
        <v>16000</v>
      </c>
    </row>
    <row r="49" spans="2:9" ht="14.4" thickBot="1" x14ac:dyDescent="0.35">
      <c r="B49" s="133" t="s">
        <v>130</v>
      </c>
      <c r="C49" s="134"/>
      <c r="D49" s="134"/>
      <c r="E49" s="134"/>
      <c r="F49" s="134"/>
      <c r="G49" s="134"/>
      <c r="H49" s="134"/>
      <c r="I49" s="135">
        <f>I48-I46</f>
        <v>2687.5083333333314</v>
      </c>
    </row>
    <row r="50" spans="2:9" x14ac:dyDescent="0.3">
      <c r="B50" s="9"/>
      <c r="C50" s="58"/>
    </row>
    <row r="51" spans="2:9" x14ac:dyDescent="0.3">
      <c r="B51" s="201" t="s">
        <v>131</v>
      </c>
      <c r="C51" s="201"/>
      <c r="D51" s="201"/>
      <c r="E51" s="201"/>
      <c r="F51" s="55">
        <f>I46/C8</f>
        <v>332.81229166666674</v>
      </c>
    </row>
    <row r="65" ht="13.5" customHeight="1" x14ac:dyDescent="0.3"/>
  </sheetData>
  <mergeCells count="35">
    <mergeCell ref="K10:L10"/>
    <mergeCell ref="C11:E11"/>
    <mergeCell ref="F11:H11"/>
    <mergeCell ref="B3:I3"/>
    <mergeCell ref="B4:I4"/>
    <mergeCell ref="C5:F5"/>
    <mergeCell ref="K6:L6"/>
    <mergeCell ref="C7:E7"/>
    <mergeCell ref="C8:E8"/>
    <mergeCell ref="F8:H8"/>
    <mergeCell ref="M40:N40"/>
    <mergeCell ref="B41:H41"/>
    <mergeCell ref="B42:H42"/>
    <mergeCell ref="B44:H44"/>
    <mergeCell ref="C25:F25"/>
    <mergeCell ref="B29:H29"/>
    <mergeCell ref="B31:F31"/>
    <mergeCell ref="G31:H31"/>
    <mergeCell ref="C26:F26"/>
    <mergeCell ref="B51:E51"/>
    <mergeCell ref="B1:I1"/>
    <mergeCell ref="B32:F32"/>
    <mergeCell ref="B40:I40"/>
    <mergeCell ref="B12:H12"/>
    <mergeCell ref="B13:H13"/>
    <mergeCell ref="B14:H14"/>
    <mergeCell ref="B30:C30"/>
    <mergeCell ref="B15:E15"/>
    <mergeCell ref="C9:E9"/>
    <mergeCell ref="F9:H9"/>
    <mergeCell ref="C10:E10"/>
    <mergeCell ref="F10:H10"/>
    <mergeCell ref="B22:F22"/>
    <mergeCell ref="B45:H45"/>
    <mergeCell ref="B46:H46"/>
  </mergeCells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Učebný plán</vt:lpstr>
      <vt:lpstr>Ekonom. ukazovatele</vt:lpstr>
      <vt:lpstr>Kalkul- 1. semester</vt:lpstr>
      <vt:lpstr>Kalkul-2. semester</vt:lpstr>
      <vt:lpstr>Kalkul-3. semester</vt:lpstr>
      <vt:lpstr>Kalkul-4. semester</vt:lpstr>
    </vt:vector>
  </TitlesOfParts>
  <Manager/>
  <Company>UMB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traffayova</dc:creator>
  <cp:keywords/>
  <dc:description/>
  <cp:lastModifiedBy>prof. RNDr. Hanzel Pavol CSc.</cp:lastModifiedBy>
  <cp:revision/>
  <cp:lastPrinted>2025-10-11T14:27:35Z</cp:lastPrinted>
  <dcterms:created xsi:type="dcterms:W3CDTF">2013-09-24T08:34:59Z</dcterms:created>
  <dcterms:modified xsi:type="dcterms:W3CDTF">2025-10-11T14:31:39Z</dcterms:modified>
  <cp:category/>
  <cp:contentStatus/>
</cp:coreProperties>
</file>